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ssentie" sheetId="1" state="visible" r:id="rId3"/>
    <sheet name="Begroting" sheetId="2" state="visible" r:id="rId4"/>
    <sheet name="Kerncijfers" sheetId="3" state="visible" r:id="rId5"/>
    <sheet name="Bijdrage per eigenaar" sheetId="4" state="visible" r:id="rId6"/>
  </sheets>
  <definedNames>
    <definedName function="false" hidden="false" localSheetId="1" name="_xlnm.Print_Titles" vbProcedure="false">Begroting!$4:$4</definedName>
    <definedName function="false" hidden="true" localSheetId="3" name="_xlnm._FilterDatabase" vbProcedure="false">'Bijdrage per eigenaar'!$A$4:$J$67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Rood gemarkeerd: stijging van minstens 25% én minstens € 1.000 t.o.v. 2026.</t>
        </r>
      </text>
    </comment>
    <comment ref="G4" authorId="0">
      <text>
        <r>
          <rPr>
            <sz val="10"/>
            <rFont val="Arial"/>
            <family val="2"/>
          </rPr>
          <t xml:space="preserve">Geel: realisatie 2026 hoger dan 110% van de begroting 2026. Let op: realisatie loopt tot ca. november (reserveringen staan op 11/12).</t>
        </r>
      </text>
    </comment>
  </commentList>
</comments>
</file>

<file path=xl/sharedStrings.xml><?xml version="1.0" encoding="utf-8"?>
<sst xmlns="http://schemas.openxmlformats.org/spreadsheetml/2006/main" count="372" uniqueCount="276">
  <si>
    <t xml:space="preserve">Begroting 2027 – de essentie</t>
  </si>
  <si>
    <t xml:space="preserve">VvE De Heun IV · Ibotec-begroting 2027 (15-10-2026) naast begroting en realisatie 2026 · ter discussie</t>
  </si>
  <si>
    <t xml:space="preserve">Begroting 2026</t>
  </si>
  <si>
    <t xml:space="preserve">Ibotec 2027</t>
  </si>
  <si>
    <t xml:space="preserve">Verschil</t>
  </si>
  <si>
    <t xml:space="preserve">%</t>
  </si>
  <si>
    <t xml:space="preserve">Alternatief 2027</t>
  </si>
  <si>
    <t xml:space="preserve">Reserveringen (groot/klein onderhoud, duurzaam, onvoorzien)</t>
  </si>
  <si>
    <t xml:space="preserve">Exploitatie (lopende kosten)</t>
  </si>
  <si>
    <t xml:space="preserve">Totaal kosten</t>
  </si>
  <si>
    <t xml:space="preserve">Servicekosten (ledenbijdrage)</t>
  </si>
  <si>
    <t xml:space="preserve">Aandeel reserveringen in de stijging</t>
  </si>
  <si>
    <t xml:space="preserve">Indexatie reserveringen in het alternatief (invoer op blad Begroting, cel H3)</t>
  </si>
  <si>
    <t xml:space="preserve">Wat valt op</t>
  </si>
  <si>
    <t xml:space="preserve">•  De servicekosten stijgen volgens Ibotec met 27% (+€ 56.009). Ruim 80% daarvan komt uit hogere reserveringen voor groot onderhoud (+€ 47.003).</t>
  </si>
  <si>
    <t xml:space="preserve">•  Grootste posten: reservering opstallen € 16.855 → € 53.000; trappenhuis 1 € 7.015 → € 16.500; trappenhuis 2 € 6.332 → € 12.000; trappenhuis 3 € 5.450 → € 11.000; sedumdak € 1.487 → € 5.000.</t>
  </si>
  <si>
    <t xml:space="preserve">•  Daartegenover vervallen de reservering prijsstijgingen/onvoorzien (€ 8.000) en de reserveringen klein onderhoud (€ 3.392); de reservering buitengevels daalt € 2.781.</t>
  </si>
  <si>
    <t xml:space="preserve">•  De lopende kosten (exploitatie) stijgen met ca. 8%: schoonmaak (+14,5%), liftonderhoud (+5% tot +24%), klein onderhoud trappenhuizen (€ 900 → € 4.500) en nieuwe posten (klein onderhoud opstallen, RRS, hefplateau).</t>
  </si>
  <si>
    <t xml:space="preserve">•  Alternatief in dit bestand: reserveringen = 2026 + 7%, alle overige posten zoals Ibotec (dus ook zonder de € 8.000 onvoorzien). Dan stijgen de servicekosten met ca. 3,4% in plaats van 27% (verschil ca. € 49.000 per jaar). De reserveringen dalen in die variant per saldo met 2%.</t>
  </si>
  <si>
    <t xml:space="preserve">•  Per eigenaar: Ibotec +22% tot +39% per maand; grootste stijgers zijn de grotere appartementen (o.a. 4711, 4515, 4325, 4514). Alternatief gemiddeld ca. +3,4%.</t>
  </si>
  <si>
    <t xml:space="preserve">•  Realisatie 2026 loopt tot ca. november (reserveringen staan op 11/12). De kosten zitten dan al op 98% van de begroting; het exploitatieresultaat is −€ 15.071.</t>
  </si>
  <si>
    <t xml:space="preserve">•  Overschrijdingen 2026: glasbewassing 144% (incl. reinigen beton), elektra 114%. Rente-inkomsten haalden maar 24% (€ 707 van € 3.000), terwijl 2027 weer € 3.000 begroot.</t>
  </si>
  <si>
    <t xml:space="preserve">•  Te checken tegen de contracten: elektra 2027 (€ 9.750 + € 1.000) ligt onder de Hezelaer-raming voor 2026 (ca. € 13.800 incl. btw); liftmanagement wordt voor 3 trappenhuizen begroot (3 × € 375) terwijl het contract met LMN sinds 2023 alleen de lift van hal 3 dekt; Rijssenbeek +21,6% terwijl de brief +10% aankondigt.</t>
  </si>
  <si>
    <t xml:space="preserve">•  Koppeling met het MJOP: de reserveringen van Ibotec (€ 139.948) zijn precies de storting 2027 uit het huidige MJOP; ook dan zakt het totaalsaldo in 2040 onder nul. De bijgestelde variant stort ca. € 49.000 minder en kan alleen samen met een herzien MJOP (minder of latere uitgaven). Zie dashboard: Begroting en MJOP 2027 ter discussie, blad 1.</t>
  </si>
  <si>
    <t xml:space="preserve">Groen = verwijzing naar blad Begroting; bedragen in euro, zoals in de Ibotec-stukken. Teksten onder “Wat valt op” zijn de analyse van 29-10-2026 bij de cijfers van dat moment.</t>
  </si>
  <si>
    <t xml:space="preserve">Begroting 2027 — VvE De Heun IV, Vught</t>
  </si>
  <si>
    <t xml:space="preserve">Bron: Ibotec, Begroting 2027 (15-10-2026) en Jaarrekening 2026 (werkelijk). Blauw = invoer uit de PDF's; zwart = formules.</t>
  </si>
  <si>
    <t xml:space="preserve">Alternatief: reserveringen (groot onderhoud, klein onderhoud, duurzaam) = 2026 × (1 + indexatie); overige posten = Ibotec 2027</t>
  </si>
  <si>
    <t xml:space="preserve">Indexatie</t>
  </si>
  <si>
    <t xml:space="preserve">Kosten / Debet</t>
  </si>
  <si>
    <t xml:space="preserve">2027</t>
  </si>
  <si>
    <t xml:space="preserve">2026</t>
  </si>
  <si>
    <t xml:space="preserve">% verhoging</t>
  </si>
  <si>
    <t xml:space="preserve">Realisatie 2026</t>
  </si>
  <si>
    <t xml:space="preserve">% realisatie</t>
  </si>
  <si>
    <t xml:space="preserve">% alt. t.o.v. 2026</t>
  </si>
  <si>
    <t xml:space="preserve">Algemeen</t>
  </si>
  <si>
    <t xml:space="preserve">   Elektra (Eneco)</t>
  </si>
  <si>
    <t xml:space="preserve">   Water (Brabant Water)</t>
  </si>
  <si>
    <t xml:space="preserve">   Vergaderkosten</t>
  </si>
  <si>
    <t xml:space="preserve">   Bankkosten</t>
  </si>
  <si>
    <t xml:space="preserve">   Verenigingskosten</t>
  </si>
  <si>
    <t xml:space="preserve">   Reservering groot onderhoud algemeen</t>
  </si>
  <si>
    <t xml:space="preserve">   Reservering prijsstijgingen/onvoorzien</t>
  </si>
  <si>
    <t xml:space="preserve">Totaal Algemeen</t>
  </si>
  <si>
    <t xml:space="preserve">Trappenhuis 1</t>
  </si>
  <si>
    <t xml:space="preserve">   Klein onderhoud trappenhuis 1</t>
  </si>
  <si>
    <t xml:space="preserve">   Noodverlichting trappenhuis 1</t>
  </si>
  <si>
    <t xml:space="preserve">   Schoonmaak trappenhuis 1</t>
  </si>
  <si>
    <t xml:space="preserve">   Deurdrangers trappenhuis 1</t>
  </si>
  <si>
    <t xml:space="preserve">   Elektrische deursluitingen</t>
  </si>
  <si>
    <t xml:space="preserve">   Onderhoud/storingen riool trappenhuis 1</t>
  </si>
  <si>
    <t xml:space="preserve">   Liftmanagement trappenhuis 1</t>
  </si>
  <si>
    <t xml:space="preserve">   Liftonderhoud trappenhuis 1</t>
  </si>
  <si>
    <t xml:space="preserve">   Hefplateau containers trappenhuis 1</t>
  </si>
  <si>
    <t xml:space="preserve">   Hydrofoor trappenhuis 1</t>
  </si>
  <si>
    <t xml:space="preserve">   Brandblusleiding trappenhuis 1</t>
  </si>
  <si>
    <t xml:space="preserve">   Reservering groot onderhoud trappenhuis 1</t>
  </si>
  <si>
    <t xml:space="preserve">   Reservering klein onderhoud</t>
  </si>
  <si>
    <t xml:space="preserve">Totaal Trappenhuis 1</t>
  </si>
  <si>
    <t xml:space="preserve">Trappenhuis 2</t>
  </si>
  <si>
    <t xml:space="preserve">   Klein onderhoud trappenhuis 2</t>
  </si>
  <si>
    <t xml:space="preserve">   Noodverlichting trappenhuis 2</t>
  </si>
  <si>
    <t xml:space="preserve">   Schoonmaak trappenhuis 2</t>
  </si>
  <si>
    <t xml:space="preserve">   Deurdrangers trappenhuis 2</t>
  </si>
  <si>
    <t xml:space="preserve">   Onderhoud/storingen riool trappenhuis 2</t>
  </si>
  <si>
    <t xml:space="preserve">   Liftonderhoud trappenhuis 2</t>
  </si>
  <si>
    <t xml:space="preserve">   Liftmanagement trappenhuis 2</t>
  </si>
  <si>
    <t xml:space="preserve">   Hefplateau trappenhuis 2</t>
  </si>
  <si>
    <t xml:space="preserve">   Hydrofoor trappenhuis 2</t>
  </si>
  <si>
    <t xml:space="preserve">   Brandblusleiding trappenhuis 2</t>
  </si>
  <si>
    <t xml:space="preserve">   Reservering groot onderhoud trappenhuis 2</t>
  </si>
  <si>
    <t xml:space="preserve">Totaal Trappenhuis 2</t>
  </si>
  <si>
    <t xml:space="preserve">Trappenhuis 3</t>
  </si>
  <si>
    <t xml:space="preserve">   Klein onderhoud trappenhuis 3</t>
  </si>
  <si>
    <t xml:space="preserve">   Noodverlichting trappenhuis 3</t>
  </si>
  <si>
    <t xml:space="preserve">   Schoonmaak trappenhuis 3</t>
  </si>
  <si>
    <t xml:space="preserve">   Deurdrangers trappenhuis 3</t>
  </si>
  <si>
    <t xml:space="preserve">   Onderhoud/storingen riool trappenhuis 3</t>
  </si>
  <si>
    <t xml:space="preserve">   Liftonderhoud trappenhuis 3</t>
  </si>
  <si>
    <t xml:space="preserve">   Liftmanagement trappenhuis 3</t>
  </si>
  <si>
    <t xml:space="preserve">   Hefplateau containers trappenhuis 3</t>
  </si>
  <si>
    <t xml:space="preserve">   Rente interne financiering</t>
  </si>
  <si>
    <t xml:space="preserve">   Reservering groot onderhoud trappenhuis 3</t>
  </si>
  <si>
    <t xml:space="preserve">Totaal Trappenhuis 3</t>
  </si>
  <si>
    <t xml:space="preserve">Opstallen</t>
  </si>
  <si>
    <t xml:space="preserve">   Opstalverzekering</t>
  </si>
  <si>
    <t xml:space="preserve">   Glasverzekering</t>
  </si>
  <si>
    <t xml:space="preserve">   Klein onderhoud opstallen</t>
  </si>
  <si>
    <t xml:space="preserve">   Hefplateau containers</t>
  </si>
  <si>
    <t xml:space="preserve">   Rioolontstopping (RRS)</t>
  </si>
  <si>
    <t xml:space="preserve">   Daken valbeveiliging</t>
  </si>
  <si>
    <t xml:space="preserve">   Reservering groot onderhoud opstallen</t>
  </si>
  <si>
    <t xml:space="preserve">Totaal Opstallen</t>
  </si>
  <si>
    <t xml:space="preserve">Parkeergarage</t>
  </si>
  <si>
    <t xml:space="preserve">   Klein onderhoud parkeergarage</t>
  </si>
  <si>
    <t xml:space="preserve">   Schoonmaak parkeergarage</t>
  </si>
  <si>
    <t xml:space="preserve">   Roldeur parkeergarage</t>
  </si>
  <si>
    <t xml:space="preserve">   Brandbeveiliging parkeer</t>
  </si>
  <si>
    <t xml:space="preserve">   Elektra parkeergarage</t>
  </si>
  <si>
    <t xml:space="preserve">   Reservering groot onderhoud parkeergarage</t>
  </si>
  <si>
    <t xml:space="preserve">Totaal Parkeergarage</t>
  </si>
  <si>
    <t xml:space="preserve">Diverse kosten</t>
  </si>
  <si>
    <t xml:space="preserve">   WA Verzekering (CB)</t>
  </si>
  <si>
    <t xml:space="preserve">   Juridische dienstverlening (Rijssenbeek)</t>
  </si>
  <si>
    <t xml:space="preserve">   Bestuursaansprakelijkheid</t>
  </si>
  <si>
    <t xml:space="preserve">   Ongevallenverzekering (CB)</t>
  </si>
  <si>
    <t xml:space="preserve">   Glasbewassing</t>
  </si>
  <si>
    <t xml:space="preserve">   Afvoeren CLV en berging</t>
  </si>
  <si>
    <t xml:space="preserve">   Beheerkosten (Ibotec)</t>
  </si>
  <si>
    <t xml:space="preserve">   Reservering duurzaam</t>
  </si>
  <si>
    <t xml:space="preserve">Totaal Diverse kosten</t>
  </si>
  <si>
    <t xml:space="preserve">Sedemdak</t>
  </si>
  <si>
    <t xml:space="preserve">   Sedem</t>
  </si>
  <si>
    <t xml:space="preserve">   Reservering groot onderhoud sedem</t>
  </si>
  <si>
    <t xml:space="preserve">Totaal Sedemdak</t>
  </si>
  <si>
    <t xml:space="preserve">Buitengevels</t>
  </si>
  <si>
    <t xml:space="preserve">   Reservering groot onderhoud buitengevels</t>
  </si>
  <si>
    <t xml:space="preserve">   Klein onderhoud buitengevels</t>
  </si>
  <si>
    <t xml:space="preserve">Totaal Buitengevels</t>
  </si>
  <si>
    <t xml:space="preserve">TOTAAL Kosten / Debet</t>
  </si>
  <si>
    <t xml:space="preserve">Opbrengsten / Credit</t>
  </si>
  <si>
    <t xml:space="preserve">Ledenbijdrage</t>
  </si>
  <si>
    <t xml:space="preserve">   Servicekosten</t>
  </si>
  <si>
    <t xml:space="preserve">Totaal Ledenbijdrage</t>
  </si>
  <si>
    <t xml:space="preserve">Overige ontvangsten</t>
  </si>
  <si>
    <t xml:space="preserve">   Rente</t>
  </si>
  <si>
    <t xml:space="preserve">   Meterkasten/overig</t>
  </si>
  <si>
    <t xml:space="preserve">Totaal Overige ontvangsten</t>
  </si>
  <si>
    <t xml:space="preserve">TOTAAL Opbrengsten / Credit</t>
  </si>
  <si>
    <t xml:space="preserve">Controle: opbrengsten − kosten (begroting moet 0 zijn; realisatie = exploitatieresultaat)</t>
  </si>
  <si>
    <t xml:space="preserve">Kerncijfers 2027 t.o.v. 2026</t>
  </si>
  <si>
    <t xml:space="preserve">Onderdeel</t>
  </si>
  <si>
    <t xml:space="preserve">TOTAAL kosten</t>
  </si>
  <si>
    <t xml:space="preserve">VvE-bijdrage per eigenaar 2027 (maandelijks)</t>
  </si>
  <si>
    <t xml:space="preserve">Bron: Ibotec-begrotingen 2027 (peildatum 15-10-2026) en 2026 (peildatum 13-10-2025). Blauw = invoer uit de PDF's; zwart = formules.</t>
  </si>
  <si>
    <t xml:space="preserve">Kolom I = Ibotec-bijdrage 2027 geschaald naar de alternatieve servicekosten (indicatief); de werkelijke verdeling volgt de breukdelen per kostengroep.</t>
  </si>
  <si>
    <t xml:space="preserve">Eigenaar (naam weggelaten)</t>
  </si>
  <si>
    <t xml:space="preserve">Appartementsrecht</t>
  </si>
  <si>
    <t xml:space="preserve">Adres</t>
  </si>
  <si>
    <t xml:space="preserve">Per maand 2027</t>
  </si>
  <si>
    <t xml:space="preserve">Per jaar 2027</t>
  </si>
  <si>
    <t xml:space="preserve">Per maand 2026</t>
  </si>
  <si>
    <t xml:space="preserve">Verschil p/m</t>
  </si>
  <si>
    <t xml:space="preserve">Alternatief p/m (indicatief)</t>
  </si>
  <si>
    <t xml:space="preserve">(naam weggelaten)</t>
  </si>
  <si>
    <t xml:space="preserve">A-24</t>
  </si>
  <si>
    <t xml:space="preserve">Heunpark 4212</t>
  </si>
  <si>
    <t xml:space="preserve">A-27</t>
  </si>
  <si>
    <t xml:space="preserve">Heunpark 4221</t>
  </si>
  <si>
    <t xml:space="preserve">A-05</t>
  </si>
  <si>
    <t xml:space="preserve">Heunpark 4023</t>
  </si>
  <si>
    <t xml:space="preserve">A-32</t>
  </si>
  <si>
    <t xml:space="preserve">Heunpark 4232</t>
  </si>
  <si>
    <t xml:space="preserve">A-63</t>
  </si>
  <si>
    <t xml:space="preserve">Heunpark 4711</t>
  </si>
  <si>
    <t xml:space="preserve">A-15</t>
  </si>
  <si>
    <t xml:space="preserve">Heunpark 4121</t>
  </si>
  <si>
    <t xml:space="preserve">A-04</t>
  </si>
  <si>
    <t xml:space="preserve">Heunpark 4022</t>
  </si>
  <si>
    <t xml:space="preserve">A-31</t>
  </si>
  <si>
    <t xml:space="preserve">Heunpark 4231</t>
  </si>
  <si>
    <t xml:space="preserve">A-25</t>
  </si>
  <si>
    <t xml:space="preserve">Heunpark 4211</t>
  </si>
  <si>
    <t xml:space="preserve">A-26</t>
  </si>
  <si>
    <t xml:space="preserve">Heunpark 4213</t>
  </si>
  <si>
    <t xml:space="preserve">A-48</t>
  </si>
  <si>
    <t xml:space="preserve">Heunpark 4414</t>
  </si>
  <si>
    <t xml:space="preserve">A-50</t>
  </si>
  <si>
    <t xml:space="preserve">Heunpark 4421</t>
  </si>
  <si>
    <t xml:space="preserve">A-09</t>
  </si>
  <si>
    <t xml:space="preserve">Heunpark 4033</t>
  </si>
  <si>
    <t xml:space="preserve">A-61</t>
  </si>
  <si>
    <t xml:space="preserve">Heunpark 4614</t>
  </si>
  <si>
    <t xml:space="preserve">A-46</t>
  </si>
  <si>
    <t xml:space="preserve">Heunpark 4411</t>
  </si>
  <si>
    <t xml:space="preserve">A-33</t>
  </si>
  <si>
    <t xml:space="preserve">Heunpark 4234</t>
  </si>
  <si>
    <t xml:space="preserve">A-49</t>
  </si>
  <si>
    <t xml:space="preserve">Heunpark 4415</t>
  </si>
  <si>
    <t xml:space="preserve">A-28</t>
  </si>
  <si>
    <t xml:space="preserve">Heunpark 4222</t>
  </si>
  <si>
    <t xml:space="preserve">A-02</t>
  </si>
  <si>
    <t xml:space="preserve">Heunpark 4012</t>
  </si>
  <si>
    <t xml:space="preserve">A-23</t>
  </si>
  <si>
    <t xml:space="preserve">Heunpark 4134</t>
  </si>
  <si>
    <t xml:space="preserve">A-41</t>
  </si>
  <si>
    <t xml:space="preserve">Heunpark 4322</t>
  </si>
  <si>
    <t xml:space="preserve">A-57</t>
  </si>
  <si>
    <t xml:space="preserve">Heunpark 4515</t>
  </si>
  <si>
    <t xml:space="preserve">A-18</t>
  </si>
  <si>
    <t xml:space="preserve">Heunpark 4124</t>
  </si>
  <si>
    <t xml:space="preserve">A-10</t>
  </si>
  <si>
    <t xml:space="preserve">Heunpark 4035</t>
  </si>
  <si>
    <t xml:space="preserve">A-38</t>
  </si>
  <si>
    <t xml:space="preserve">Heunpark 4314</t>
  </si>
  <si>
    <t xml:space="preserve">A-39</t>
  </si>
  <si>
    <t xml:space="preserve">Heunpark 4315</t>
  </si>
  <si>
    <t xml:space="preserve">A-52</t>
  </si>
  <si>
    <t xml:space="preserve">Heunpark 4424</t>
  </si>
  <si>
    <t xml:space="preserve">A-11</t>
  </si>
  <si>
    <t xml:space="preserve">Heunpark 4034</t>
  </si>
  <si>
    <t xml:space="preserve">A-13</t>
  </si>
  <si>
    <t xml:space="preserve">Heunpark 4111</t>
  </si>
  <si>
    <t xml:space="preserve">A-44</t>
  </si>
  <si>
    <t xml:space="preserve">Heunpark 4324</t>
  </si>
  <si>
    <t xml:space="preserve">A-58</t>
  </si>
  <si>
    <t xml:space="preserve">Heunpark 4514</t>
  </si>
  <si>
    <t xml:space="preserve">A-14</t>
  </si>
  <si>
    <t xml:space="preserve">Heunpark 4113</t>
  </si>
  <si>
    <t xml:space="preserve">A-08</t>
  </si>
  <si>
    <t xml:space="preserve">Heunpark 4032</t>
  </si>
  <si>
    <t xml:space="preserve">A-03</t>
  </si>
  <si>
    <t xml:space="preserve">Heunpark 4021</t>
  </si>
  <si>
    <t xml:space="preserve">A-51</t>
  </si>
  <si>
    <t xml:space="preserve">Heunpark 4422</t>
  </si>
  <si>
    <t xml:space="preserve">A-01</t>
  </si>
  <si>
    <t xml:space="preserve">Heunpark 4011</t>
  </si>
  <si>
    <t xml:space="preserve">A-20</t>
  </si>
  <si>
    <t xml:space="preserve">Heunpark 4132</t>
  </si>
  <si>
    <t xml:space="preserve">A-30</t>
  </si>
  <si>
    <t xml:space="preserve">Heunpark 4224</t>
  </si>
  <si>
    <t xml:space="preserve">A-22</t>
  </si>
  <si>
    <t xml:space="preserve">Heunpark 4135</t>
  </si>
  <si>
    <t xml:space="preserve">A-29</t>
  </si>
  <si>
    <t xml:space="preserve">Heunpark 4223</t>
  </si>
  <si>
    <t xml:space="preserve">A-19</t>
  </si>
  <si>
    <t xml:space="preserve">Heunpark 4131</t>
  </si>
  <si>
    <t xml:space="preserve">A-21</t>
  </si>
  <si>
    <t xml:space="preserve">Heunpark 4133</t>
  </si>
  <si>
    <t xml:space="preserve">A-42</t>
  </si>
  <si>
    <t xml:space="preserve">Heunpark 4323</t>
  </si>
  <si>
    <t xml:space="preserve">A-60</t>
  </si>
  <si>
    <t xml:space="preserve">Heunpark 4612</t>
  </si>
  <si>
    <t xml:space="preserve">A-62</t>
  </si>
  <si>
    <t xml:space="preserve">Heunpark 4613</t>
  </si>
  <si>
    <t xml:space="preserve">A-07</t>
  </si>
  <si>
    <t xml:space="preserve">Heunpark 4031</t>
  </si>
  <si>
    <t xml:space="preserve">A-47</t>
  </si>
  <si>
    <t xml:space="preserve">Heunpark 4413</t>
  </si>
  <si>
    <t xml:space="preserve">A-37</t>
  </si>
  <si>
    <t xml:space="preserve">Heunpark 4313</t>
  </si>
  <si>
    <t xml:space="preserve">A-43</t>
  </si>
  <si>
    <t xml:space="preserve">Heunpark 4325</t>
  </si>
  <si>
    <t xml:space="preserve">A-53</t>
  </si>
  <si>
    <t xml:space="preserve">Heunpark 4423</t>
  </si>
  <si>
    <t xml:space="preserve">A-16</t>
  </si>
  <si>
    <t xml:space="preserve">Heunpark 4122</t>
  </si>
  <si>
    <t xml:space="preserve">A-06</t>
  </si>
  <si>
    <t xml:space="preserve">Heunpark 4024</t>
  </si>
  <si>
    <t xml:space="preserve">A-34</t>
  </si>
  <si>
    <t xml:space="preserve">Heunpark 4233</t>
  </si>
  <si>
    <t xml:space="preserve">A-40</t>
  </si>
  <si>
    <t xml:space="preserve">Heunpark 4321</t>
  </si>
  <si>
    <t xml:space="preserve">A-35</t>
  </si>
  <si>
    <t xml:space="preserve">Heunpark 4312</t>
  </si>
  <si>
    <t xml:space="preserve">A-12</t>
  </si>
  <si>
    <t xml:space="preserve">Heunpark 4112</t>
  </si>
  <si>
    <t xml:space="preserve">A-54</t>
  </si>
  <si>
    <t xml:space="preserve">Heunpark 4511</t>
  </si>
  <si>
    <t xml:space="preserve">A-55</t>
  </si>
  <si>
    <t xml:space="preserve">Heunpark 4512</t>
  </si>
  <si>
    <t xml:space="preserve">A-17</t>
  </si>
  <si>
    <t xml:space="preserve">Heunpark 4123</t>
  </si>
  <si>
    <t xml:space="preserve">A-45</t>
  </si>
  <si>
    <t xml:space="preserve">Heunpark 4412</t>
  </si>
  <si>
    <t xml:space="preserve">A-36</t>
  </si>
  <si>
    <t xml:space="preserve">Heunpark 4311</t>
  </si>
  <si>
    <t xml:space="preserve">A-59</t>
  </si>
  <si>
    <t xml:space="preserve">Heunpark 4611</t>
  </si>
  <si>
    <t xml:space="preserve">A-56</t>
  </si>
  <si>
    <t xml:space="preserve">Heunpark 4513</t>
  </si>
  <si>
    <t xml:space="preserve">Totaal begroting</t>
  </si>
  <si>
    <t xml:space="preserve">Ter vergelijking: servicekosten in begroting (jaar)</t>
  </si>
  <si>
    <t xml:space="preserve">Afrondingsverschil (12 × maandtotaal − servicekosten)</t>
  </si>
  <si>
    <t xml:space="preserve">Indicatieve gemiddelde verhoging (servicekosten 2027 t.o.v. 2026)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</si>
</sst>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€ &quot;#,##0;[RED]&quot;-€ &quot;#,##0;\-"/>
    <numFmt numFmtId="166" formatCode="0.0%;[RED]\-0.0%;\-"/>
    <numFmt numFmtId="167" formatCode="0.0%"/>
    <numFmt numFmtId="168" formatCode="&quot;€ &quot;#,##0.00;[RED]&quot;-€ &quot;#,##0.00;\-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1"/>
      <color rgb="FF5D6A6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i val="true"/>
      <sz val="11"/>
      <name val="Arial"/>
      <family val="0"/>
      <charset val="1"/>
    </font>
    <font>
      <i val="true"/>
      <sz val="11"/>
      <color rgb="FF008000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9"/>
      <color rgb="FF5D6A64"/>
      <name val="Arial"/>
      <family val="0"/>
      <charset val="1"/>
    </font>
    <font>
      <b val="true"/>
      <sz val="14"/>
      <name val="Arial"/>
      <family val="0"/>
      <charset val="1"/>
    </font>
    <font>
      <sz val="11"/>
      <color theme="1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b val="true"/>
      <sz val="11"/>
      <color rgb="FF000000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2A26"/>
        <bgColor rgb="FF333300"/>
      </patternFill>
    </fill>
    <fill>
      <patternFill patternType="solid">
        <fgColor rgb="FFE9EBE7"/>
        <bgColor rgb="FFE8F0EC"/>
      </patternFill>
    </fill>
    <fill>
      <patternFill patternType="solid">
        <fgColor rgb="FFD9A21B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E8F0EC"/>
        <bgColor rgb="FFE9EBE7"/>
      </patternFill>
    </fill>
    <fill>
      <patternFill patternType="solid">
        <fgColor rgb="FFE2EFDA"/>
        <bgColor rgb="FFE9EBE7"/>
      </patternFill>
    </fill>
    <fill>
      <patternFill patternType="solid">
        <fgColor rgb="FFF2F2F2"/>
        <bgColor rgb="FFF7F8F6"/>
      </patternFill>
    </fill>
    <fill>
      <patternFill patternType="solid">
        <fgColor rgb="FFFCE4D6"/>
        <bgColor rgb="FFF8D7DA"/>
      </patternFill>
    </fill>
    <fill>
      <patternFill patternType="solid">
        <fgColor rgb="FFF7F8F6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7CCC6"/>
      </bottom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thin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9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0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0" fillId="7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20" fillId="7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7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8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8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6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4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4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2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22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20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9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9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name val="Arial"/>
        <charset val="1"/>
        <family val="0"/>
        <b val="1"/>
        <color rgb="FF9C0006"/>
      </font>
      <fill>
        <patternFill>
          <bgColor rgb="FFF8D7DA"/>
        </patternFill>
      </fill>
    </dxf>
    <dxf>
      <fill>
        <patternFill>
          <bgColor rgb="FFFFF6DD"/>
        </patternFill>
      </fill>
    </dxf>
    <dxf>
      <fill>
        <patternFill patternType="solid">
          <fgColor rgb="FF1F2A26"/>
          <bgColor rgb="FF000000"/>
        </patternFill>
      </fill>
    </dxf>
    <dxf>
      <fill>
        <patternFill patternType="solid">
          <fgColor rgb="FFF7F8F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8D7DA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E8F0EC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7CCC6"/>
      <rgbColor rgb="FF595959"/>
      <rgbColor rgb="FF9999FF"/>
      <rgbColor rgb="FF993366"/>
      <rgbColor rgb="FFFFF6DD"/>
      <rgbColor rgb="FFE8F0EC"/>
      <rgbColor rgb="FF660066"/>
      <rgbColor rgb="FFFF8080"/>
      <rgbColor rgb="FF0066CC"/>
      <rgbColor rgb="FFF2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EBE7"/>
      <rgbColor rgb="FFE2EFDA"/>
      <rgbColor rgb="FFFCE4D6"/>
      <rgbColor rgb="FFF7F8F6"/>
      <rgbColor rgb="FFFF99CC"/>
      <rgbColor rgb="FFCC99FF"/>
      <rgbColor rgb="FFF8D7DA"/>
      <rgbColor rgb="FF3366FF"/>
      <rgbColor rgb="FF33CCCC"/>
      <rgbColor rgb="FF99CC00"/>
      <rgbColor rgb="FFFFCC00"/>
      <rgbColor rgb="FFD9A21B"/>
      <rgbColor rgb="FFFF6600"/>
      <rgbColor rgb="FF5D6A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4" min="2" style="1" width="15"/>
    <col collapsed="false" customWidth="true" hidden="false" outlineLevel="0" max="5" min="5" style="1" width="9"/>
    <col collapsed="false" customWidth="true" hidden="false" outlineLevel="0" max="6" min="6" style="1" width="15"/>
    <col collapsed="false" customWidth="true" hidden="false" outlineLevel="0" max="7" min="7" style="1" width="9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5</v>
      </c>
    </row>
    <row r="5" customFormat="false" ht="15" hidden="false" customHeight="true" outlineLevel="0" collapsed="false">
      <c r="A5" s="6" t="s">
        <v>7</v>
      </c>
      <c r="B5" s="7" t="n">
        <f aca="false">SUMIF(Begroting!$A$6:$A$102,"*Reservering*",Begroting!$C$6:$C$102)</f>
        <v>92945.2</v>
      </c>
      <c r="C5" s="7" t="n">
        <f aca="false">SUMIF(Begroting!$A$6:$A$102,"*Reservering*",Begroting!$B$6:$B$102)</f>
        <v>139948</v>
      </c>
      <c r="D5" s="8" t="n">
        <f aca="false">C5-B5</f>
        <v>47002.8</v>
      </c>
      <c r="E5" s="9" t="n">
        <f aca="false">IF(B5=0,"",C5/B5-1)</f>
        <v>0.505704436592745</v>
      </c>
      <c r="F5" s="7" t="n">
        <f aca="false">SUMIF(Begroting!$A$6:$A$102,"*Reservering*",Begroting!$H$6:$H$102)</f>
        <v>90892</v>
      </c>
      <c r="G5" s="9" t="n">
        <f aca="false">IF(B5=0,"",F5/B5-1)</f>
        <v>-0.0220904360849188</v>
      </c>
    </row>
    <row r="6" customFormat="false" ht="15" hidden="false" customHeight="true" outlineLevel="0" collapsed="false">
      <c r="A6" s="6" t="s">
        <v>8</v>
      </c>
      <c r="B6" s="7" t="n">
        <f aca="false">B7-B5</f>
        <v>118789</v>
      </c>
      <c r="C6" s="7" t="n">
        <f aca="false">C7-C5</f>
        <v>128152</v>
      </c>
      <c r="D6" s="8" t="n">
        <f aca="false">C6-B6</f>
        <v>9363.00000000002</v>
      </c>
      <c r="E6" s="9" t="n">
        <f aca="false">IF(B6=0,"",C6/B6-1)</f>
        <v>0.0788204295010482</v>
      </c>
      <c r="F6" s="7" t="n">
        <f aca="false">F7-F5</f>
        <v>128152</v>
      </c>
      <c r="G6" s="9" t="n">
        <f aca="false">IF(B6=0,"",F6/B6-1)</f>
        <v>0.0788204295010482</v>
      </c>
    </row>
    <row r="7" customFormat="false" ht="15" hidden="false" customHeight="true" outlineLevel="0" collapsed="false">
      <c r="A7" s="10" t="s">
        <v>9</v>
      </c>
      <c r="B7" s="11" t="n">
        <f aca="false">Begroting!C104</f>
        <v>211734.2</v>
      </c>
      <c r="C7" s="11" t="n">
        <f aca="false">Begroting!B104</f>
        <v>268100</v>
      </c>
      <c r="D7" s="12" t="n">
        <f aca="false">C7-B7</f>
        <v>56365.8</v>
      </c>
      <c r="E7" s="13" t="n">
        <f aca="false">IF(B7=0,"",C7/B7-1)</f>
        <v>0.266210182389052</v>
      </c>
      <c r="F7" s="11" t="n">
        <f aca="false">Begroting!H104</f>
        <v>219044</v>
      </c>
      <c r="G7" s="13" t="n">
        <f aca="false">IF(B7=0,"",F7/B7-1)</f>
        <v>0.0345234732981257</v>
      </c>
    </row>
    <row r="8" customFormat="false" ht="15" hidden="false" customHeight="true" outlineLevel="0" collapsed="false">
      <c r="A8" s="14" t="s">
        <v>10</v>
      </c>
      <c r="B8" s="15" t="n">
        <f aca="false">Begroting!C109</f>
        <v>207484.2</v>
      </c>
      <c r="C8" s="15" t="n">
        <f aca="false">Begroting!B109</f>
        <v>263493</v>
      </c>
      <c r="D8" s="16" t="n">
        <f aca="false">C8-B8</f>
        <v>56008.8</v>
      </c>
      <c r="E8" s="17" t="n">
        <f aca="false">IF(B8=0,"",C8/B8-1)</f>
        <v>0.269942482367332</v>
      </c>
      <c r="F8" s="15" t="n">
        <f aca="false">Begroting!H109</f>
        <v>214437</v>
      </c>
      <c r="G8" s="17" t="n">
        <f aca="false">IF(B8=0,"",F8/B8-1)</f>
        <v>0.0335100214859734</v>
      </c>
    </row>
    <row r="9" customFormat="false" ht="15" hidden="false" customHeight="true" outlineLevel="0" collapsed="false">
      <c r="A9" s="18" t="s">
        <v>11</v>
      </c>
      <c r="E9" s="19" t="n">
        <f aca="false">IF(D7=0,"",D5/D7)</f>
        <v>0.833888634597575</v>
      </c>
    </row>
    <row r="10" customFormat="false" ht="15" hidden="false" customHeight="true" outlineLevel="0" collapsed="false">
      <c r="A10" s="18" t="s">
        <v>12</v>
      </c>
      <c r="F10" s="20" t="n">
        <f aca="false">Begroting!H3</f>
        <v>0.07</v>
      </c>
    </row>
    <row r="12" customFormat="false" ht="15.75" hidden="false" customHeight="true" outlineLevel="0" collapsed="false">
      <c r="A12" s="21" t="s">
        <v>13</v>
      </c>
    </row>
    <row r="13" customFormat="false" ht="45.75" hidden="false" customHeight="true" outlineLevel="0" collapsed="false">
      <c r="A13" s="22" t="s">
        <v>14</v>
      </c>
      <c r="B13" s="22"/>
      <c r="C13" s="22"/>
      <c r="D13" s="22"/>
      <c r="E13" s="22"/>
      <c r="F13" s="22"/>
      <c r="G13" s="22"/>
    </row>
    <row r="14" customFormat="false" ht="45.75" hidden="false" customHeight="true" outlineLevel="0" collapsed="false">
      <c r="A14" s="22" t="s">
        <v>15</v>
      </c>
      <c r="B14" s="22"/>
      <c r="C14" s="22"/>
      <c r="D14" s="22"/>
      <c r="E14" s="22"/>
      <c r="F14" s="22"/>
      <c r="G14" s="22"/>
    </row>
    <row r="15" customFormat="false" ht="45.75" hidden="false" customHeight="true" outlineLevel="0" collapsed="false">
      <c r="A15" s="22" t="s">
        <v>16</v>
      </c>
      <c r="B15" s="22"/>
      <c r="C15" s="22"/>
      <c r="D15" s="22"/>
      <c r="E15" s="22"/>
      <c r="F15" s="22"/>
      <c r="G15" s="22"/>
    </row>
    <row r="16" customFormat="false" ht="45.75" hidden="false" customHeight="true" outlineLevel="0" collapsed="false">
      <c r="A16" s="22" t="s">
        <v>17</v>
      </c>
      <c r="B16" s="22"/>
      <c r="C16" s="22"/>
      <c r="D16" s="22"/>
      <c r="E16" s="22"/>
      <c r="F16" s="22"/>
      <c r="G16" s="22"/>
    </row>
    <row r="17" customFormat="false" ht="45.75" hidden="false" customHeight="true" outlineLevel="0" collapsed="false">
      <c r="A17" s="22" t="s">
        <v>18</v>
      </c>
      <c r="B17" s="22"/>
      <c r="C17" s="22"/>
      <c r="D17" s="22"/>
      <c r="E17" s="22"/>
      <c r="F17" s="22"/>
      <c r="G17" s="22"/>
    </row>
    <row r="18" customFormat="false" ht="45.75" hidden="false" customHeight="true" outlineLevel="0" collapsed="false">
      <c r="A18" s="22" t="s">
        <v>19</v>
      </c>
      <c r="B18" s="22"/>
      <c r="C18" s="22"/>
      <c r="D18" s="22"/>
      <c r="E18" s="22"/>
      <c r="F18" s="22"/>
      <c r="G18" s="22"/>
    </row>
    <row r="19" customFormat="false" ht="45.75" hidden="false" customHeight="true" outlineLevel="0" collapsed="false">
      <c r="A19" s="22" t="s">
        <v>20</v>
      </c>
      <c r="B19" s="22"/>
      <c r="C19" s="22"/>
      <c r="D19" s="22"/>
      <c r="E19" s="22"/>
      <c r="F19" s="22"/>
      <c r="G19" s="22"/>
    </row>
    <row r="20" customFormat="false" ht="45.75" hidden="false" customHeight="true" outlineLevel="0" collapsed="false">
      <c r="A20" s="22" t="s">
        <v>21</v>
      </c>
      <c r="B20" s="22"/>
      <c r="C20" s="22"/>
      <c r="D20" s="22"/>
      <c r="E20" s="22"/>
      <c r="F20" s="22"/>
      <c r="G20" s="22"/>
    </row>
    <row r="21" customFormat="false" ht="45.75" hidden="false" customHeight="true" outlineLevel="0" collapsed="false">
      <c r="A21" s="22" t="s">
        <v>22</v>
      </c>
      <c r="B21" s="22"/>
      <c r="C21" s="22"/>
      <c r="D21" s="22"/>
      <c r="E21" s="22"/>
      <c r="F21" s="22"/>
      <c r="G21" s="22"/>
    </row>
    <row r="22" customFormat="false" ht="45.75" hidden="false" customHeight="true" outlineLevel="0" collapsed="false">
      <c r="A22" s="22" t="s">
        <v>23</v>
      </c>
      <c r="B22" s="22"/>
      <c r="C22" s="22"/>
      <c r="D22" s="22"/>
      <c r="E22" s="22"/>
      <c r="F22" s="22"/>
      <c r="G22" s="22"/>
    </row>
    <row r="24" customFormat="false" ht="15" hidden="false" customHeight="true" outlineLevel="0" collapsed="false">
      <c r="A24" s="23" t="s">
        <v>24</v>
      </c>
    </row>
  </sheetData>
  <mergeCells count="10"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4" min="2" style="1" width="14"/>
    <col collapsed="false" customWidth="true" hidden="false" outlineLevel="0" max="5" min="5" style="1" width="11"/>
    <col collapsed="false" customWidth="true" hidden="false" outlineLevel="0" max="6" min="6" style="1" width="14"/>
    <col collapsed="false" customWidth="true" hidden="false" outlineLevel="0" max="7" min="7" style="1" width="11"/>
    <col collapsed="false" customWidth="true" hidden="false" outlineLevel="0" max="8" min="8" style="1" width="14"/>
    <col collapsed="false" customWidth="true" hidden="false" outlineLevel="0" max="9" min="9" style="1" width="11"/>
  </cols>
  <sheetData>
    <row r="1" customFormat="false" ht="17.25" hidden="false" customHeight="true" outlineLevel="0" collapsed="false">
      <c r="A1" s="24" t="s">
        <v>25</v>
      </c>
      <c r="B1" s="25"/>
      <c r="C1" s="25"/>
      <c r="D1" s="25"/>
      <c r="E1" s="25"/>
      <c r="F1" s="25"/>
      <c r="G1" s="25"/>
      <c r="H1" s="25"/>
      <c r="I1" s="25"/>
    </row>
    <row r="2" customFormat="false" ht="30" hidden="false" customHeight="true" outlineLevel="0" collapsed="false">
      <c r="A2" s="26" t="s">
        <v>26</v>
      </c>
      <c r="B2" s="26"/>
      <c r="C2" s="26"/>
      <c r="D2" s="26"/>
      <c r="E2" s="26"/>
      <c r="F2" s="26"/>
      <c r="G2" s="26"/>
      <c r="H2" s="26"/>
      <c r="I2" s="26"/>
    </row>
    <row r="3" customFormat="false" ht="30" hidden="false" customHeight="true" outlineLevel="0" collapsed="false">
      <c r="A3" s="27" t="s">
        <v>27</v>
      </c>
      <c r="B3" s="27"/>
      <c r="C3" s="27"/>
      <c r="D3" s="27"/>
      <c r="E3" s="27"/>
      <c r="F3" s="27"/>
      <c r="G3" s="28" t="s">
        <v>28</v>
      </c>
      <c r="H3" s="29" t="n">
        <v>0.07</v>
      </c>
      <c r="I3" s="25"/>
    </row>
    <row r="4" customFormat="false" ht="31.5" hidden="false" customHeight="true" outlineLevel="0" collapsed="false">
      <c r="A4" s="30" t="s">
        <v>29</v>
      </c>
      <c r="B4" s="31" t="s">
        <v>30</v>
      </c>
      <c r="C4" s="31" t="s">
        <v>31</v>
      </c>
      <c r="D4" s="31" t="s">
        <v>4</v>
      </c>
      <c r="E4" s="31" t="s">
        <v>32</v>
      </c>
      <c r="F4" s="31" t="s">
        <v>33</v>
      </c>
      <c r="G4" s="31" t="s">
        <v>34</v>
      </c>
      <c r="H4" s="31" t="s">
        <v>6</v>
      </c>
      <c r="I4" s="31" t="s">
        <v>35</v>
      </c>
    </row>
    <row r="5" customFormat="false" ht="15" hidden="false" customHeight="true" outlineLevel="0" collapsed="false">
      <c r="A5" s="32" t="s">
        <v>36</v>
      </c>
      <c r="B5" s="33"/>
      <c r="C5" s="33"/>
      <c r="D5" s="33"/>
      <c r="E5" s="33"/>
      <c r="F5" s="33"/>
      <c r="G5" s="33"/>
      <c r="H5" s="33"/>
      <c r="I5" s="33"/>
    </row>
    <row r="6" customFormat="false" ht="15" hidden="false" customHeight="true" outlineLevel="0" collapsed="false">
      <c r="A6" s="34" t="s">
        <v>37</v>
      </c>
      <c r="B6" s="35" t="n">
        <v>9750</v>
      </c>
      <c r="C6" s="35" t="n">
        <v>9750</v>
      </c>
      <c r="D6" s="36" t="n">
        <f aca="false">B6-C6</f>
        <v>0</v>
      </c>
      <c r="E6" s="37" t="n">
        <f aca="false">IF(C6=0,"n.v.t.",D6/ABS(C6))</f>
        <v>0</v>
      </c>
      <c r="F6" s="38" t="n">
        <v>11126.1</v>
      </c>
      <c r="G6" s="37" t="n">
        <f aca="false">IF(C6=0,"n.v.t.",F6/C6)</f>
        <v>1.14113846153846</v>
      </c>
      <c r="H6" s="39" t="n">
        <f aca="false">B6</f>
        <v>9750</v>
      </c>
      <c r="I6" s="40" t="n">
        <f aca="false">IF(C6=0,"n.v.t.",H6/ABS(C6)-SIGN(C6))</f>
        <v>0</v>
      </c>
    </row>
    <row r="7" customFormat="false" ht="15" hidden="false" customHeight="true" outlineLevel="0" collapsed="false">
      <c r="A7" s="34" t="s">
        <v>38</v>
      </c>
      <c r="B7" s="35" t="n">
        <v>300</v>
      </c>
      <c r="C7" s="35" t="n">
        <v>289</v>
      </c>
      <c r="D7" s="36" t="n">
        <f aca="false">B7-C7</f>
        <v>11</v>
      </c>
      <c r="E7" s="37" t="n">
        <f aca="false">IF(C7=0,"n.v.t.",D7/ABS(C7))</f>
        <v>0.0380622837370242</v>
      </c>
      <c r="F7" s="38" t="n">
        <v>242</v>
      </c>
      <c r="G7" s="37" t="n">
        <f aca="false">IF(C7=0,"n.v.t.",F7/C7)</f>
        <v>0.837370242214533</v>
      </c>
      <c r="H7" s="39" t="n">
        <f aca="false">B7</f>
        <v>300</v>
      </c>
      <c r="I7" s="40" t="n">
        <f aca="false">IF(C7=0,"n.v.t.",H7/ABS(C7)-SIGN(C7))</f>
        <v>0.0380622837370241</v>
      </c>
    </row>
    <row r="8" customFormat="false" ht="15" hidden="false" customHeight="true" outlineLevel="0" collapsed="false">
      <c r="A8" s="34" t="s">
        <v>39</v>
      </c>
      <c r="B8" s="35" t="n">
        <v>1750</v>
      </c>
      <c r="C8" s="35" t="n">
        <v>1735</v>
      </c>
      <c r="D8" s="36" t="n">
        <f aca="false">B8-C8</f>
        <v>15</v>
      </c>
      <c r="E8" s="37" t="n">
        <f aca="false">IF(C8=0,"n.v.t.",D8/ABS(C8))</f>
        <v>0.00864553314121038</v>
      </c>
      <c r="F8" s="38" t="n">
        <v>461.85</v>
      </c>
      <c r="G8" s="37" t="n">
        <f aca="false">IF(C8=0,"n.v.t.",F8/C8)</f>
        <v>0.266195965417867</v>
      </c>
      <c r="H8" s="39" t="n">
        <f aca="false">B8</f>
        <v>1750</v>
      </c>
      <c r="I8" s="40" t="n">
        <f aca="false">IF(C8=0,"n.v.t.",H8/ABS(C8)-SIGN(C8))</f>
        <v>0.0086455331412103</v>
      </c>
    </row>
    <row r="9" customFormat="false" ht="15" hidden="false" customHeight="true" outlineLevel="0" collapsed="false">
      <c r="A9" s="34" t="s">
        <v>40</v>
      </c>
      <c r="B9" s="35" t="n">
        <v>700</v>
      </c>
      <c r="C9" s="35" t="n">
        <v>700</v>
      </c>
      <c r="D9" s="36" t="n">
        <f aca="false">B9-C9</f>
        <v>0</v>
      </c>
      <c r="E9" s="37" t="n">
        <f aca="false">IF(C9=0,"n.v.t.",D9/ABS(C9))</f>
        <v>0</v>
      </c>
      <c r="F9" s="38" t="n">
        <v>679.91</v>
      </c>
      <c r="G9" s="37" t="n">
        <f aca="false">IF(C9=0,"n.v.t.",F9/C9)</f>
        <v>0.9713</v>
      </c>
      <c r="H9" s="39" t="n">
        <f aca="false">B9</f>
        <v>700</v>
      </c>
      <c r="I9" s="40" t="n">
        <f aca="false">IF(C9=0,"n.v.t.",H9/ABS(C9)-SIGN(C9))</f>
        <v>0</v>
      </c>
    </row>
    <row r="10" customFormat="false" ht="15" hidden="false" customHeight="true" outlineLevel="0" collapsed="false">
      <c r="A10" s="34" t="s">
        <v>41</v>
      </c>
      <c r="B10" s="35" t="n">
        <v>3000</v>
      </c>
      <c r="C10" s="35" t="n">
        <v>3000</v>
      </c>
      <c r="D10" s="36" t="n">
        <f aca="false">B10-C10</f>
        <v>0</v>
      </c>
      <c r="E10" s="37" t="n">
        <f aca="false">IF(C10=0,"n.v.t.",D10/ABS(C10))</f>
        <v>0</v>
      </c>
      <c r="F10" s="38" t="n">
        <v>2018.9</v>
      </c>
      <c r="G10" s="37" t="n">
        <f aca="false">IF(C10=0,"n.v.t.",F10/C10)</f>
        <v>0.672966666666667</v>
      </c>
      <c r="H10" s="39" t="n">
        <f aca="false">B10</f>
        <v>3000</v>
      </c>
      <c r="I10" s="40" t="n">
        <f aca="false">IF(C10=0,"n.v.t.",H10/ABS(C10)-SIGN(C10))</f>
        <v>0</v>
      </c>
    </row>
    <row r="11" customFormat="false" ht="15" hidden="false" customHeight="true" outlineLevel="0" collapsed="false">
      <c r="A11" s="41" t="s">
        <v>42</v>
      </c>
      <c r="B11" s="42" t="n">
        <v>8009</v>
      </c>
      <c r="C11" s="42" t="n">
        <v>7628</v>
      </c>
      <c r="D11" s="43" t="n">
        <f aca="false">B11-C11</f>
        <v>381</v>
      </c>
      <c r="E11" s="44" t="n">
        <f aca="false">IF(C11=0,"n.v.t.",D11/ABS(C11))</f>
        <v>0.0499475616151023</v>
      </c>
      <c r="F11" s="45" t="n">
        <v>6992.37</v>
      </c>
      <c r="G11" s="44" t="n">
        <f aca="false">IF(C11=0,"n.v.t.",F11/C11)</f>
        <v>0.916671473518616</v>
      </c>
      <c r="H11" s="43" t="n">
        <f aca="false">ROUND(C11*(1+$H$3),0)</f>
        <v>8162</v>
      </c>
      <c r="I11" s="46" t="n">
        <f aca="false">IF(C11=0,"n.v.t.",H11/ABS(C11)-SIGN(C11))</f>
        <v>0.0700052438384897</v>
      </c>
    </row>
    <row r="12" customFormat="false" ht="15" hidden="false" customHeight="true" outlineLevel="0" collapsed="false">
      <c r="A12" s="18" t="s">
        <v>43</v>
      </c>
      <c r="B12" s="35" t="n">
        <v>0</v>
      </c>
      <c r="C12" s="35" t="n">
        <v>8000</v>
      </c>
      <c r="D12" s="36" t="n">
        <f aca="false">B12-C12</f>
        <v>-8000</v>
      </c>
      <c r="E12" s="37" t="n">
        <f aca="false">IF(C12=0,"n.v.t.",D12/ABS(C12))</f>
        <v>-1</v>
      </c>
      <c r="F12" s="38" t="n">
        <v>7333.37</v>
      </c>
      <c r="G12" s="37" t="n">
        <f aca="false">IF(C12=0,"n.v.t.",F12/C12)</f>
        <v>0.91667125</v>
      </c>
      <c r="H12" s="39" t="n">
        <f aca="false">B12</f>
        <v>0</v>
      </c>
      <c r="I12" s="40" t="n">
        <f aca="false">IF(C12=0,"n.v.t.",H12/ABS(C12)-SIGN(C12))</f>
        <v>-1</v>
      </c>
    </row>
    <row r="13" customFormat="false" ht="15" hidden="false" customHeight="true" outlineLevel="0" collapsed="false">
      <c r="A13" s="47" t="s">
        <v>44</v>
      </c>
      <c r="B13" s="47" t="n">
        <f aca="false">SUM(B6:B12)</f>
        <v>23509</v>
      </c>
      <c r="C13" s="47" t="n">
        <f aca="false">SUM(C6:C12)</f>
        <v>31102</v>
      </c>
      <c r="D13" s="47" t="n">
        <f aca="false">B13-C13</f>
        <v>-7593</v>
      </c>
      <c r="E13" s="48" t="n">
        <f aca="false">IF(C13=0,"n.v.t.",D13/ABS(C13))</f>
        <v>-0.244132210147257</v>
      </c>
      <c r="F13" s="49" t="n">
        <f aca="false">SUM(F6:F12)</f>
        <v>28854.5</v>
      </c>
      <c r="G13" s="48" t="n">
        <f aca="false">IF(C13=0,"n.v.t.",F13/C13)</f>
        <v>0.92773776606006</v>
      </c>
      <c r="H13" s="47" t="n">
        <f aca="false">SUM(H6:H12)</f>
        <v>23662</v>
      </c>
      <c r="I13" s="48" t="n">
        <f aca="false">IF(C13=0,"n.v.t.",H13/ABS(C13)-SIGN(C13))</f>
        <v>-0.239212912352903</v>
      </c>
    </row>
    <row r="14" customFormat="false" ht="15" hidden="false" customHeight="true" outlineLevel="0" collapsed="false">
      <c r="A14" s="25"/>
      <c r="B14" s="25"/>
      <c r="C14" s="25"/>
      <c r="D14" s="25"/>
      <c r="E14" s="50"/>
      <c r="F14" s="25"/>
      <c r="G14" s="50"/>
      <c r="H14" s="25"/>
      <c r="I14" s="50"/>
    </row>
    <row r="15" customFormat="false" ht="15" hidden="false" customHeight="true" outlineLevel="0" collapsed="false">
      <c r="A15" s="32" t="s">
        <v>45</v>
      </c>
      <c r="B15" s="33"/>
      <c r="C15" s="33"/>
      <c r="D15" s="33"/>
      <c r="E15" s="51"/>
      <c r="F15" s="33"/>
      <c r="G15" s="51"/>
      <c r="H15" s="33"/>
      <c r="I15" s="51"/>
    </row>
    <row r="16" customFormat="false" ht="15" hidden="false" customHeight="true" outlineLevel="0" collapsed="false">
      <c r="A16" s="34" t="s">
        <v>46</v>
      </c>
      <c r="B16" s="35" t="n">
        <v>2000</v>
      </c>
      <c r="C16" s="35" t="n">
        <v>400</v>
      </c>
      <c r="D16" s="36" t="n">
        <f aca="false">B16-C16</f>
        <v>1600</v>
      </c>
      <c r="E16" s="37" t="n">
        <f aca="false">IF(C16=0,"n.v.t.",D16/ABS(C16))</f>
        <v>4</v>
      </c>
      <c r="F16" s="38" t="n">
        <v>401.72</v>
      </c>
      <c r="G16" s="37" t="n">
        <f aca="false">IF(C16=0,"n.v.t.",F16/C16)</f>
        <v>1.0043</v>
      </c>
      <c r="H16" s="39" t="n">
        <f aca="false">B16</f>
        <v>2000</v>
      </c>
      <c r="I16" s="40" t="n">
        <f aca="false">IF(C16=0,"n.v.t.",H16/ABS(C16)-SIGN(C16))</f>
        <v>4</v>
      </c>
    </row>
    <row r="17" customFormat="false" ht="15" hidden="false" customHeight="true" outlineLevel="0" collapsed="false">
      <c r="A17" s="34" t="s">
        <v>47</v>
      </c>
      <c r="B17" s="35" t="n">
        <v>0</v>
      </c>
      <c r="C17" s="35" t="n">
        <v>650</v>
      </c>
      <c r="D17" s="36" t="n">
        <f aca="false">B17-C17</f>
        <v>-650</v>
      </c>
      <c r="E17" s="37" t="n">
        <f aca="false">IF(C17=0,"n.v.t.",D17/ABS(C17))</f>
        <v>-1</v>
      </c>
      <c r="F17" s="38" t="n">
        <v>0</v>
      </c>
      <c r="G17" s="37" t="n">
        <f aca="false">IF(C17=0,"n.v.t.",F17/C17)</f>
        <v>0</v>
      </c>
      <c r="H17" s="39" t="n">
        <f aca="false">B17</f>
        <v>0</v>
      </c>
      <c r="I17" s="40" t="n">
        <f aca="false">IF(C17=0,"n.v.t.",H17/ABS(C17)-SIGN(C17))</f>
        <v>-1</v>
      </c>
    </row>
    <row r="18" customFormat="false" ht="15" hidden="false" customHeight="true" outlineLevel="0" collapsed="false">
      <c r="A18" s="34" t="s">
        <v>48</v>
      </c>
      <c r="B18" s="35" t="n">
        <v>13133</v>
      </c>
      <c r="C18" s="35" t="n">
        <v>11452</v>
      </c>
      <c r="D18" s="36" t="n">
        <f aca="false">B18-C18</f>
        <v>1681</v>
      </c>
      <c r="E18" s="37" t="n">
        <f aca="false">IF(C18=0,"n.v.t.",D18/ABS(C18))</f>
        <v>0.146786587495634</v>
      </c>
      <c r="F18" s="38" t="n">
        <v>24685.1</v>
      </c>
      <c r="G18" s="37" t="n">
        <f aca="false">IF(C18=0,"n.v.t.",F18/C18)</f>
        <v>2.15552741879148</v>
      </c>
      <c r="H18" s="39" t="n">
        <f aca="false">B18</f>
        <v>13133</v>
      </c>
      <c r="I18" s="40" t="n">
        <f aca="false">IF(C18=0,"n.v.t.",H18/ABS(C18)-SIGN(C18))</f>
        <v>0.146786587495634</v>
      </c>
    </row>
    <row r="19" customFormat="false" ht="15" hidden="false" customHeight="true" outlineLevel="0" collapsed="false">
      <c r="A19" s="34" t="s">
        <v>49</v>
      </c>
      <c r="B19" s="35" t="n">
        <v>264</v>
      </c>
      <c r="C19" s="35" t="n">
        <v>250</v>
      </c>
      <c r="D19" s="36" t="n">
        <f aca="false">B19-C19</f>
        <v>14</v>
      </c>
      <c r="E19" s="37" t="n">
        <f aca="false">IF(C19=0,"n.v.t.",D19/ABS(C19))</f>
        <v>0.056</v>
      </c>
      <c r="F19" s="38" t="n">
        <v>251.23</v>
      </c>
      <c r="G19" s="37" t="n">
        <f aca="false">IF(C19=0,"n.v.t.",F19/C19)</f>
        <v>1.00492</v>
      </c>
      <c r="H19" s="39" t="n">
        <f aca="false">B19</f>
        <v>264</v>
      </c>
      <c r="I19" s="40" t="n">
        <f aca="false">IF(C19=0,"n.v.t.",H19/ABS(C19)-SIGN(C19))</f>
        <v>0.0560000000000001</v>
      </c>
    </row>
    <row r="20" customFormat="false" ht="15" hidden="false" customHeight="true" outlineLevel="0" collapsed="false">
      <c r="A20" s="34" t="s">
        <v>50</v>
      </c>
      <c r="B20" s="35" t="n">
        <v>147</v>
      </c>
      <c r="C20" s="35" t="n">
        <v>135</v>
      </c>
      <c r="D20" s="36" t="n">
        <f aca="false">B20-C20</f>
        <v>12</v>
      </c>
      <c r="E20" s="37" t="n">
        <f aca="false">IF(C20=0,"n.v.t.",D20/ABS(C20))</f>
        <v>0.0888888888888889</v>
      </c>
      <c r="F20" s="38" t="n">
        <v>139.15</v>
      </c>
      <c r="G20" s="37" t="n">
        <f aca="false">IF(C20=0,"n.v.t.",F20/C20)</f>
        <v>1.03074074074074</v>
      </c>
      <c r="H20" s="39" t="n">
        <f aca="false">B20</f>
        <v>147</v>
      </c>
      <c r="I20" s="40" t="n">
        <f aca="false">IF(C20=0,"n.v.t.",H20/ABS(C20)-SIGN(C20))</f>
        <v>0.0888888888888888</v>
      </c>
    </row>
    <row r="21" customFormat="false" ht="15" hidden="false" customHeight="true" outlineLevel="0" collapsed="false">
      <c r="A21" s="34" t="s">
        <v>51</v>
      </c>
      <c r="B21" s="35" t="n">
        <v>0</v>
      </c>
      <c r="C21" s="35" t="n">
        <v>682</v>
      </c>
      <c r="D21" s="36" t="n">
        <f aca="false">B21-C21</f>
        <v>-682</v>
      </c>
      <c r="E21" s="37" t="n">
        <f aca="false">IF(C21=0,"n.v.t.",D21/ABS(C21))</f>
        <v>-1</v>
      </c>
      <c r="F21" s="38" t="n">
        <v>719.61</v>
      </c>
      <c r="G21" s="37" t="n">
        <f aca="false">IF(C21=0,"n.v.t.",F21/C21)</f>
        <v>1.05514662756598</v>
      </c>
      <c r="H21" s="39" t="n">
        <f aca="false">B21</f>
        <v>0</v>
      </c>
      <c r="I21" s="40" t="n">
        <f aca="false">IF(C21=0,"n.v.t.",H21/ABS(C21)-SIGN(C21))</f>
        <v>-1</v>
      </c>
    </row>
    <row r="22" customFormat="false" ht="15" hidden="false" customHeight="true" outlineLevel="0" collapsed="false">
      <c r="A22" s="34" t="s">
        <v>52</v>
      </c>
      <c r="B22" s="35" t="n">
        <v>375</v>
      </c>
      <c r="C22" s="35" t="n">
        <v>395</v>
      </c>
      <c r="D22" s="36" t="n">
        <f aca="false">B22-C22</f>
        <v>-20</v>
      </c>
      <c r="E22" s="37" t="n">
        <f aca="false">IF(C22=0,"n.v.t.",D22/ABS(C22))</f>
        <v>-0.0506329113924051</v>
      </c>
      <c r="F22" s="38" t="n">
        <v>356.88</v>
      </c>
      <c r="G22" s="37" t="n">
        <f aca="false">IF(C22=0,"n.v.t.",F22/C22)</f>
        <v>0.903493670886076</v>
      </c>
      <c r="H22" s="39" t="n">
        <f aca="false">B22</f>
        <v>375</v>
      </c>
      <c r="I22" s="40" t="n">
        <f aca="false">IF(C22=0,"n.v.t.",H22/ABS(C22)-SIGN(C22))</f>
        <v>-0.0506329113924051</v>
      </c>
    </row>
    <row r="23" customFormat="false" ht="15" hidden="false" customHeight="true" outlineLevel="0" collapsed="false">
      <c r="A23" s="34" t="s">
        <v>53</v>
      </c>
      <c r="B23" s="35" t="n">
        <v>5746</v>
      </c>
      <c r="C23" s="35" t="n">
        <v>5467</v>
      </c>
      <c r="D23" s="36" t="n">
        <f aca="false">B23-C23</f>
        <v>279</v>
      </c>
      <c r="E23" s="37" t="n">
        <f aca="false">IF(C23=0,"n.v.t.",D23/ABS(C23))</f>
        <v>0.0510334735686848</v>
      </c>
      <c r="F23" s="38" t="n">
        <v>5471.43</v>
      </c>
      <c r="G23" s="37" t="n">
        <f aca="false">IF(C23=0,"n.v.t.",F23/C23)</f>
        <v>1.00081031644412</v>
      </c>
      <c r="H23" s="39" t="n">
        <f aca="false">B23</f>
        <v>5746</v>
      </c>
      <c r="I23" s="40" t="n">
        <f aca="false">IF(C23=0,"n.v.t.",H23/ABS(C23)-SIGN(C23))</f>
        <v>0.0510334735686848</v>
      </c>
    </row>
    <row r="24" customFormat="false" ht="15" hidden="false" customHeight="true" outlineLevel="0" collapsed="false">
      <c r="A24" s="34" t="s">
        <v>54</v>
      </c>
      <c r="B24" s="35" t="n">
        <v>0</v>
      </c>
      <c r="C24" s="35" t="n">
        <v>150</v>
      </c>
      <c r="D24" s="36" t="n">
        <f aca="false">B24-C24</f>
        <v>-150</v>
      </c>
      <c r="E24" s="37" t="n">
        <f aca="false">IF(C24=0,"n.v.t.",D24/ABS(C24))</f>
        <v>-1</v>
      </c>
      <c r="F24" s="38" t="n">
        <v>160.01</v>
      </c>
      <c r="G24" s="37" t="n">
        <f aca="false">IF(C24=0,"n.v.t.",F24/C24)</f>
        <v>1.06673333333333</v>
      </c>
      <c r="H24" s="39" t="n">
        <f aca="false">B24</f>
        <v>0</v>
      </c>
      <c r="I24" s="40" t="n">
        <f aca="false">IF(C24=0,"n.v.t.",H24/ABS(C24)-SIGN(C24))</f>
        <v>-1</v>
      </c>
    </row>
    <row r="25" customFormat="false" ht="15" hidden="false" customHeight="true" outlineLevel="0" collapsed="false">
      <c r="A25" s="34" t="s">
        <v>55</v>
      </c>
      <c r="B25" s="35" t="n">
        <v>394</v>
      </c>
      <c r="C25" s="35" t="n">
        <v>375</v>
      </c>
      <c r="D25" s="36" t="n">
        <f aca="false">B25-C25</f>
        <v>19</v>
      </c>
      <c r="E25" s="37" t="n">
        <f aca="false">IF(C25=0,"n.v.t.",D25/ABS(C25))</f>
        <v>0.0506666666666667</v>
      </c>
      <c r="F25" s="38" t="n">
        <v>0</v>
      </c>
      <c r="G25" s="37" t="n">
        <f aca="false">IF(C25=0,"n.v.t.",F25/C25)</f>
        <v>0</v>
      </c>
      <c r="H25" s="39" t="n">
        <f aca="false">B25</f>
        <v>394</v>
      </c>
      <c r="I25" s="40" t="n">
        <f aca="false">IF(C25=0,"n.v.t.",H25/ABS(C25)-SIGN(C25))</f>
        <v>0.0506666666666666</v>
      </c>
    </row>
    <row r="26" customFormat="false" ht="15" hidden="false" customHeight="true" outlineLevel="0" collapsed="false">
      <c r="A26" s="34" t="s">
        <v>56</v>
      </c>
      <c r="B26" s="35" t="n">
        <v>237</v>
      </c>
      <c r="C26" s="35" t="n">
        <v>225</v>
      </c>
      <c r="D26" s="36" t="n">
        <f aca="false">B26-C26</f>
        <v>12</v>
      </c>
      <c r="E26" s="37" t="n">
        <f aca="false">IF(C26=0,"n.v.t.",D26/ABS(C26))</f>
        <v>0.0533333333333333</v>
      </c>
      <c r="F26" s="38" t="n">
        <v>0</v>
      </c>
      <c r="G26" s="37" t="n">
        <f aca="false">IF(C26=0,"n.v.t.",F26/C26)</f>
        <v>0</v>
      </c>
      <c r="H26" s="39" t="n">
        <f aca="false">B26</f>
        <v>237</v>
      </c>
      <c r="I26" s="40" t="n">
        <f aca="false">IF(C26=0,"n.v.t.",H26/ABS(C26)-SIGN(C26))</f>
        <v>0.0533333333333332</v>
      </c>
    </row>
    <row r="27" customFormat="false" ht="15" hidden="false" customHeight="true" outlineLevel="0" collapsed="false">
      <c r="A27" s="41" t="s">
        <v>57</v>
      </c>
      <c r="B27" s="42" t="n">
        <v>16500</v>
      </c>
      <c r="C27" s="42" t="n">
        <v>7015</v>
      </c>
      <c r="D27" s="43" t="n">
        <f aca="false">B27-C27</f>
        <v>9485</v>
      </c>
      <c r="E27" s="44" t="n">
        <f aca="false">IF(C27=0,"n.v.t.",D27/ABS(C27))</f>
        <v>1.35210263720599</v>
      </c>
      <c r="F27" s="45" t="n">
        <v>6430.38</v>
      </c>
      <c r="G27" s="44" t="n">
        <f aca="false">IF(C27=0,"n.v.t.",F27/C27)</f>
        <v>0.916661439771917</v>
      </c>
      <c r="H27" s="43" t="n">
        <f aca="false">ROUND(C27*(1+$H$3),0)</f>
        <v>7506</v>
      </c>
      <c r="I27" s="46" t="n">
        <f aca="false">IF(C27=0,"n.v.t.",H27/ABS(C27)-SIGN(C27))</f>
        <v>0.0699928724162509</v>
      </c>
    </row>
    <row r="28" customFormat="false" ht="15" hidden="false" customHeight="true" outlineLevel="0" collapsed="false">
      <c r="A28" s="41" t="s">
        <v>58</v>
      </c>
      <c r="B28" s="42" t="n">
        <v>0</v>
      </c>
      <c r="C28" s="42" t="n">
        <v>1326.8</v>
      </c>
      <c r="D28" s="43" t="n">
        <f aca="false">B28-C28</f>
        <v>-1326.8</v>
      </c>
      <c r="E28" s="44" t="n">
        <f aca="false">IF(C28=0,"n.v.t.",D28/ABS(C28))</f>
        <v>-1</v>
      </c>
      <c r="F28" s="45" t="n">
        <v>1216.27</v>
      </c>
      <c r="G28" s="44" t="n">
        <f aca="false">IF(C28=0,"n.v.t.",F28/C28)</f>
        <v>0.916694302080193</v>
      </c>
      <c r="H28" s="43" t="n">
        <f aca="false">ROUND(C28*(1+$H$3),0)</f>
        <v>1420</v>
      </c>
      <c r="I28" s="46" t="n">
        <f aca="false">IF(C28=0,"n.v.t.",H28/ABS(C28)-SIGN(C28))</f>
        <v>0.0702441965631595</v>
      </c>
    </row>
    <row r="29" customFormat="false" ht="15" hidden="false" customHeight="true" outlineLevel="0" collapsed="false">
      <c r="A29" s="47" t="s">
        <v>59</v>
      </c>
      <c r="B29" s="47" t="n">
        <f aca="false">SUM(B16:B28)</f>
        <v>38796</v>
      </c>
      <c r="C29" s="47" t="n">
        <f aca="false">SUM(C16:C28)</f>
        <v>28522.8</v>
      </c>
      <c r="D29" s="47" t="n">
        <f aca="false">B29-C29</f>
        <v>10273.2</v>
      </c>
      <c r="E29" s="48" t="n">
        <f aca="false">IF(C29=0,"n.v.t.",D29/ABS(C29))</f>
        <v>0.360175017880433</v>
      </c>
      <c r="F29" s="49" t="n">
        <f aca="false">SUM(F16:F28)</f>
        <v>39831.78</v>
      </c>
      <c r="G29" s="48" t="n">
        <f aca="false">IF(C29=0,"n.v.t.",F29/C29)</f>
        <v>1.39648912448988</v>
      </c>
      <c r="H29" s="47" t="n">
        <f aca="false">SUM(H16:H28)</f>
        <v>31222</v>
      </c>
      <c r="I29" s="48" t="n">
        <f aca="false">IF(C29=0,"n.v.t.",H29/ABS(C29)-SIGN(C29))</f>
        <v>0.0946330654774426</v>
      </c>
    </row>
    <row r="30" customFormat="false" ht="15" hidden="false" customHeight="true" outlineLevel="0" collapsed="false">
      <c r="A30" s="25"/>
      <c r="B30" s="25"/>
      <c r="C30" s="25"/>
      <c r="D30" s="25"/>
      <c r="E30" s="50"/>
      <c r="F30" s="25"/>
      <c r="G30" s="50"/>
      <c r="H30" s="25"/>
      <c r="I30" s="50"/>
    </row>
    <row r="31" customFormat="false" ht="15" hidden="false" customHeight="true" outlineLevel="0" collapsed="false">
      <c r="A31" s="32" t="s">
        <v>60</v>
      </c>
      <c r="B31" s="33"/>
      <c r="C31" s="33"/>
      <c r="D31" s="33"/>
      <c r="E31" s="51"/>
      <c r="F31" s="33"/>
      <c r="G31" s="51"/>
      <c r="H31" s="33"/>
      <c r="I31" s="51"/>
    </row>
    <row r="32" customFormat="false" ht="15" hidden="false" customHeight="true" outlineLevel="0" collapsed="false">
      <c r="A32" s="34" t="s">
        <v>61</v>
      </c>
      <c r="B32" s="35" t="n">
        <v>1500</v>
      </c>
      <c r="C32" s="35" t="n">
        <v>300</v>
      </c>
      <c r="D32" s="36" t="n">
        <f aca="false">B32-C32</f>
        <v>1200</v>
      </c>
      <c r="E32" s="37" t="n">
        <f aca="false">IF(C32=0,"n.v.t.",D32/ABS(C32))</f>
        <v>4</v>
      </c>
      <c r="F32" s="38" t="n">
        <v>0</v>
      </c>
      <c r="G32" s="37" t="n">
        <f aca="false">IF(C32=0,"n.v.t.",F32/C32)</f>
        <v>0</v>
      </c>
      <c r="H32" s="39" t="n">
        <f aca="false">B32</f>
        <v>1500</v>
      </c>
      <c r="I32" s="40" t="n">
        <f aca="false">IF(C32=0,"n.v.t.",H32/ABS(C32)-SIGN(C32))</f>
        <v>4</v>
      </c>
    </row>
    <row r="33" customFormat="false" ht="15" hidden="false" customHeight="true" outlineLevel="0" collapsed="false">
      <c r="A33" s="34" t="s">
        <v>62</v>
      </c>
      <c r="B33" s="35" t="n">
        <v>0</v>
      </c>
      <c r="C33" s="35" t="n">
        <v>450</v>
      </c>
      <c r="D33" s="36" t="n">
        <f aca="false">B33-C33</f>
        <v>-450</v>
      </c>
      <c r="E33" s="37" t="n">
        <f aca="false">IF(C33=0,"n.v.t.",D33/ABS(C33))</f>
        <v>-1</v>
      </c>
      <c r="F33" s="38" t="n">
        <v>0</v>
      </c>
      <c r="G33" s="37" t="n">
        <f aca="false">IF(C33=0,"n.v.t.",F33/C33)</f>
        <v>0</v>
      </c>
      <c r="H33" s="39" t="n">
        <f aca="false">B33</f>
        <v>0</v>
      </c>
      <c r="I33" s="40" t="n">
        <f aca="false">IF(C33=0,"n.v.t.",H33/ABS(C33)-SIGN(C33))</f>
        <v>-1</v>
      </c>
    </row>
    <row r="34" customFormat="false" ht="15" hidden="false" customHeight="true" outlineLevel="0" collapsed="false">
      <c r="A34" s="34" t="s">
        <v>63</v>
      </c>
      <c r="B34" s="35" t="n">
        <v>9850</v>
      </c>
      <c r="C34" s="35" t="n">
        <v>8603</v>
      </c>
      <c r="D34" s="36" t="n">
        <f aca="false">B34-C34</f>
        <v>1247</v>
      </c>
      <c r="E34" s="37" t="n">
        <f aca="false">IF(C34=0,"n.v.t.",D34/ABS(C34))</f>
        <v>0.144949436243171</v>
      </c>
      <c r="F34" s="38" t="n">
        <v>0</v>
      </c>
      <c r="G34" s="37" t="n">
        <f aca="false">IF(C34=0,"n.v.t.",F34/C34)</f>
        <v>0</v>
      </c>
      <c r="H34" s="39" t="n">
        <f aca="false">B34</f>
        <v>9850</v>
      </c>
      <c r="I34" s="40" t="n">
        <f aca="false">IF(C34=0,"n.v.t.",H34/ABS(C34)-SIGN(C34))</f>
        <v>0.144949436243171</v>
      </c>
    </row>
    <row r="35" customFormat="false" ht="15" hidden="false" customHeight="true" outlineLevel="0" collapsed="false">
      <c r="A35" s="34" t="s">
        <v>64</v>
      </c>
      <c r="B35" s="35" t="n">
        <v>264</v>
      </c>
      <c r="C35" s="35" t="n">
        <v>250</v>
      </c>
      <c r="D35" s="36" t="n">
        <f aca="false">B35-C35</f>
        <v>14</v>
      </c>
      <c r="E35" s="37" t="n">
        <f aca="false">IF(C35=0,"n.v.t.",D35/ABS(C35))</f>
        <v>0.056</v>
      </c>
      <c r="F35" s="38" t="n">
        <v>251.23</v>
      </c>
      <c r="G35" s="37" t="n">
        <f aca="false">IF(C35=0,"n.v.t.",F35/C35)</f>
        <v>1.00492</v>
      </c>
      <c r="H35" s="39" t="n">
        <f aca="false">B35</f>
        <v>264</v>
      </c>
      <c r="I35" s="40" t="n">
        <f aca="false">IF(C35=0,"n.v.t.",H35/ABS(C35)-SIGN(C35))</f>
        <v>0.0560000000000001</v>
      </c>
    </row>
    <row r="36" customFormat="false" ht="15" hidden="false" customHeight="true" outlineLevel="0" collapsed="false">
      <c r="A36" s="34" t="s">
        <v>50</v>
      </c>
      <c r="B36" s="35" t="n">
        <v>147</v>
      </c>
      <c r="C36" s="35" t="n">
        <v>135</v>
      </c>
      <c r="D36" s="36" t="n">
        <f aca="false">B36-C36</f>
        <v>12</v>
      </c>
      <c r="E36" s="37" t="n">
        <f aca="false">IF(C36=0,"n.v.t.",D36/ABS(C36))</f>
        <v>0.0888888888888889</v>
      </c>
      <c r="F36" s="38" t="n">
        <v>139.15</v>
      </c>
      <c r="G36" s="37" t="n">
        <f aca="false">IF(C36=0,"n.v.t.",F36/C36)</f>
        <v>1.03074074074074</v>
      </c>
      <c r="H36" s="39" t="n">
        <f aca="false">B36</f>
        <v>147</v>
      </c>
      <c r="I36" s="40" t="n">
        <f aca="false">IF(C36=0,"n.v.t.",H36/ABS(C36)-SIGN(C36))</f>
        <v>0.0888888888888888</v>
      </c>
    </row>
    <row r="37" customFormat="false" ht="15" hidden="false" customHeight="true" outlineLevel="0" collapsed="false">
      <c r="A37" s="34" t="s">
        <v>65</v>
      </c>
      <c r="B37" s="35" t="n">
        <v>0</v>
      </c>
      <c r="C37" s="35" t="n">
        <v>546</v>
      </c>
      <c r="D37" s="36" t="n">
        <f aca="false">B37-C37</f>
        <v>-546</v>
      </c>
      <c r="E37" s="37" t="n">
        <f aca="false">IF(C37=0,"n.v.t.",D37/ABS(C37))</f>
        <v>-1</v>
      </c>
      <c r="F37" s="38" t="n">
        <v>539.71</v>
      </c>
      <c r="G37" s="37" t="n">
        <f aca="false">IF(C37=0,"n.v.t.",F37/C37)</f>
        <v>0.988479853479854</v>
      </c>
      <c r="H37" s="39" t="n">
        <f aca="false">B37</f>
        <v>0</v>
      </c>
      <c r="I37" s="40" t="n">
        <f aca="false">IF(C37=0,"n.v.t.",H37/ABS(C37)-SIGN(C37))</f>
        <v>-1</v>
      </c>
    </row>
    <row r="38" customFormat="false" ht="15" hidden="false" customHeight="true" outlineLevel="0" collapsed="false">
      <c r="A38" s="34" t="s">
        <v>66</v>
      </c>
      <c r="B38" s="35" t="n">
        <v>5038</v>
      </c>
      <c r="C38" s="35" t="n">
        <v>4472</v>
      </c>
      <c r="D38" s="36" t="n">
        <f aca="false">B38-C38</f>
        <v>566</v>
      </c>
      <c r="E38" s="37" t="n">
        <f aca="false">IF(C38=0,"n.v.t.",D38/ABS(C38))</f>
        <v>0.126565295169946</v>
      </c>
      <c r="F38" s="38" t="n">
        <v>4797.4</v>
      </c>
      <c r="G38" s="37" t="n">
        <f aca="false">IF(C38=0,"n.v.t.",F38/C38)</f>
        <v>1.07276386404293</v>
      </c>
      <c r="H38" s="39" t="n">
        <f aca="false">B38</f>
        <v>5038</v>
      </c>
      <c r="I38" s="40" t="n">
        <f aca="false">IF(C38=0,"n.v.t.",H38/ABS(C38)-SIGN(C38))</f>
        <v>0.126565295169946</v>
      </c>
    </row>
    <row r="39" customFormat="false" ht="15" hidden="false" customHeight="true" outlineLevel="0" collapsed="false">
      <c r="A39" s="34" t="s">
        <v>67</v>
      </c>
      <c r="B39" s="35" t="n">
        <v>375</v>
      </c>
      <c r="C39" s="35" t="n">
        <v>395</v>
      </c>
      <c r="D39" s="36" t="n">
        <f aca="false">B39-C39</f>
        <v>-20</v>
      </c>
      <c r="E39" s="37" t="n">
        <f aca="false">IF(C39=0,"n.v.t.",D39/ABS(C39))</f>
        <v>-0.0506329113924051</v>
      </c>
      <c r="F39" s="38" t="n">
        <v>356.88</v>
      </c>
      <c r="G39" s="37" t="n">
        <f aca="false">IF(C39=0,"n.v.t.",F39/C39)</f>
        <v>0.903493670886076</v>
      </c>
      <c r="H39" s="39" t="n">
        <f aca="false">B39</f>
        <v>375</v>
      </c>
      <c r="I39" s="40" t="n">
        <f aca="false">IF(C39=0,"n.v.t.",H39/ABS(C39)-SIGN(C39))</f>
        <v>-0.0506329113924051</v>
      </c>
    </row>
    <row r="40" customFormat="false" ht="15" hidden="false" customHeight="true" outlineLevel="0" collapsed="false">
      <c r="A40" s="34" t="s">
        <v>68</v>
      </c>
      <c r="B40" s="35" t="n">
        <v>0</v>
      </c>
      <c r="C40" s="35" t="n">
        <v>94</v>
      </c>
      <c r="D40" s="36" t="n">
        <f aca="false">B40-C40</f>
        <v>-94</v>
      </c>
      <c r="E40" s="37" t="n">
        <f aca="false">IF(C40=0,"n.v.t.",D40/ABS(C40))</f>
        <v>-1</v>
      </c>
      <c r="F40" s="38" t="n">
        <v>100.28</v>
      </c>
      <c r="G40" s="37" t="n">
        <f aca="false">IF(C40=0,"n.v.t.",F40/C40)</f>
        <v>1.0668085106383</v>
      </c>
      <c r="H40" s="39" t="n">
        <f aca="false">B40</f>
        <v>0</v>
      </c>
      <c r="I40" s="40" t="n">
        <f aca="false">IF(C40=0,"n.v.t.",H40/ABS(C40)-SIGN(C40))</f>
        <v>-1</v>
      </c>
    </row>
    <row r="41" customFormat="false" ht="15" hidden="false" customHeight="true" outlineLevel="0" collapsed="false">
      <c r="A41" s="34" t="s">
        <v>69</v>
      </c>
      <c r="B41" s="35" t="n">
        <v>394</v>
      </c>
      <c r="C41" s="35" t="n">
        <v>375</v>
      </c>
      <c r="D41" s="36" t="n">
        <f aca="false">B41-C41</f>
        <v>19</v>
      </c>
      <c r="E41" s="37" t="n">
        <f aca="false">IF(C41=0,"n.v.t.",D41/ABS(C41))</f>
        <v>0.0506666666666667</v>
      </c>
      <c r="F41" s="38" t="n">
        <v>0</v>
      </c>
      <c r="G41" s="37" t="n">
        <f aca="false">IF(C41=0,"n.v.t.",F41/C41)</f>
        <v>0</v>
      </c>
      <c r="H41" s="39" t="n">
        <f aca="false">B41</f>
        <v>394</v>
      </c>
      <c r="I41" s="40" t="n">
        <f aca="false">IF(C41=0,"n.v.t.",H41/ABS(C41)-SIGN(C41))</f>
        <v>0.0506666666666666</v>
      </c>
    </row>
    <row r="42" customFormat="false" ht="15" hidden="false" customHeight="true" outlineLevel="0" collapsed="false">
      <c r="A42" s="34" t="s">
        <v>70</v>
      </c>
      <c r="B42" s="35" t="n">
        <v>237</v>
      </c>
      <c r="C42" s="35" t="n">
        <v>225</v>
      </c>
      <c r="D42" s="36" t="n">
        <f aca="false">B42-C42</f>
        <v>12</v>
      </c>
      <c r="E42" s="37" t="n">
        <f aca="false">IF(C42=0,"n.v.t.",D42/ABS(C42))</f>
        <v>0.0533333333333333</v>
      </c>
      <c r="F42" s="38" t="n">
        <v>0</v>
      </c>
      <c r="G42" s="37" t="n">
        <f aca="false">IF(C42=0,"n.v.t.",F42/C42)</f>
        <v>0</v>
      </c>
      <c r="H42" s="39" t="n">
        <f aca="false">B42</f>
        <v>237</v>
      </c>
      <c r="I42" s="40" t="n">
        <f aca="false">IF(C42=0,"n.v.t.",H42/ABS(C42)-SIGN(C42))</f>
        <v>0.0533333333333332</v>
      </c>
    </row>
    <row r="43" customFormat="false" ht="15" hidden="false" customHeight="true" outlineLevel="0" collapsed="false">
      <c r="A43" s="41" t="s">
        <v>71</v>
      </c>
      <c r="B43" s="42" t="n">
        <v>12000</v>
      </c>
      <c r="C43" s="42" t="n">
        <v>6332</v>
      </c>
      <c r="D43" s="43" t="n">
        <f aca="false">B43-C43</f>
        <v>5668</v>
      </c>
      <c r="E43" s="44" t="n">
        <f aca="false">IF(C43=0,"n.v.t.",D43/ABS(C43))</f>
        <v>0.895135818066962</v>
      </c>
      <c r="F43" s="45" t="n">
        <v>5804.37</v>
      </c>
      <c r="G43" s="44" t="n">
        <f aca="false">IF(C43=0,"n.v.t.",F43/C43)</f>
        <v>0.916672457359444</v>
      </c>
      <c r="H43" s="43" t="n">
        <f aca="false">ROUND(C43*(1+$H$3),0)</f>
        <v>6775</v>
      </c>
      <c r="I43" s="46" t="n">
        <f aca="false">IF(C43=0,"n.v.t.",H43/ABS(C43)-SIGN(C43))</f>
        <v>0.0699620972836386</v>
      </c>
    </row>
    <row r="44" customFormat="false" ht="15" hidden="false" customHeight="true" outlineLevel="0" collapsed="false">
      <c r="A44" s="41" t="s">
        <v>58</v>
      </c>
      <c r="B44" s="42" t="n">
        <v>0</v>
      </c>
      <c r="C44" s="42" t="n">
        <v>995.1</v>
      </c>
      <c r="D44" s="43" t="n">
        <f aca="false">B44-C44</f>
        <v>-995.1</v>
      </c>
      <c r="E44" s="44" t="n">
        <f aca="false">IF(C44=0,"n.v.t.",D44/ABS(C44))</f>
        <v>-1</v>
      </c>
      <c r="F44" s="45" t="n">
        <v>912.23</v>
      </c>
      <c r="G44" s="44" t="n">
        <f aca="false">IF(C44=0,"n.v.t.",F44/C44)</f>
        <v>0.916721937493719</v>
      </c>
      <c r="H44" s="43" t="n">
        <f aca="false">ROUND(C44*(1+$H$3),0)</f>
        <v>1065</v>
      </c>
      <c r="I44" s="46" t="n">
        <f aca="false">IF(C44=0,"n.v.t.",H44/ABS(C44)-SIGN(C44))</f>
        <v>0.0702441965631595</v>
      </c>
    </row>
    <row r="45" customFormat="false" ht="15" hidden="false" customHeight="true" outlineLevel="0" collapsed="false">
      <c r="A45" s="47" t="s">
        <v>72</v>
      </c>
      <c r="B45" s="47" t="n">
        <f aca="false">SUM(B32:B44)</f>
        <v>29805</v>
      </c>
      <c r="C45" s="47" t="n">
        <f aca="false">SUM(C32:C44)</f>
        <v>23172.1</v>
      </c>
      <c r="D45" s="47" t="n">
        <f aca="false">B45-C45</f>
        <v>6632.9</v>
      </c>
      <c r="E45" s="48" t="n">
        <f aca="false">IF(C45=0,"n.v.t.",D45/ABS(C45))</f>
        <v>0.286245096473777</v>
      </c>
      <c r="F45" s="49" t="n">
        <f aca="false">SUM(F32:F44)</f>
        <v>12901.25</v>
      </c>
      <c r="G45" s="48" t="n">
        <f aca="false">IF(C45=0,"n.v.t.",F45/C45)</f>
        <v>0.55675791145386</v>
      </c>
      <c r="H45" s="47" t="n">
        <f aca="false">SUM(H32:H44)</f>
        <v>25645</v>
      </c>
      <c r="I45" s="48" t="n">
        <f aca="false">IF(C45=0,"n.v.t.",H45/ABS(C45)-SIGN(C45))</f>
        <v>0.106718855865459</v>
      </c>
    </row>
    <row r="46" customFormat="false" ht="15" hidden="false" customHeight="true" outlineLevel="0" collapsed="false">
      <c r="A46" s="25"/>
      <c r="B46" s="25"/>
      <c r="C46" s="25"/>
      <c r="D46" s="25"/>
      <c r="E46" s="50"/>
      <c r="F46" s="25"/>
      <c r="G46" s="50"/>
      <c r="H46" s="25"/>
      <c r="I46" s="50"/>
    </row>
    <row r="47" customFormat="false" ht="15" hidden="false" customHeight="true" outlineLevel="0" collapsed="false">
      <c r="A47" s="32" t="s">
        <v>73</v>
      </c>
      <c r="B47" s="33"/>
      <c r="C47" s="33"/>
      <c r="D47" s="33"/>
      <c r="E47" s="51"/>
      <c r="F47" s="33"/>
      <c r="G47" s="51"/>
      <c r="H47" s="33"/>
      <c r="I47" s="51"/>
    </row>
    <row r="48" customFormat="false" ht="15" hidden="false" customHeight="true" outlineLevel="0" collapsed="false">
      <c r="A48" s="34" t="s">
        <v>74</v>
      </c>
      <c r="B48" s="35" t="n">
        <v>1000</v>
      </c>
      <c r="C48" s="35" t="n">
        <v>200</v>
      </c>
      <c r="D48" s="36" t="n">
        <f aca="false">B48-C48</f>
        <v>800</v>
      </c>
      <c r="E48" s="37" t="n">
        <f aca="false">IF(C48=0,"n.v.t.",D48/ABS(C48))</f>
        <v>4</v>
      </c>
      <c r="F48" s="38" t="n">
        <v>151.27</v>
      </c>
      <c r="G48" s="37" t="n">
        <f aca="false">IF(C48=0,"n.v.t.",F48/C48)</f>
        <v>0.75635</v>
      </c>
      <c r="H48" s="39" t="n">
        <f aca="false">B48</f>
        <v>1000</v>
      </c>
      <c r="I48" s="40" t="n">
        <f aca="false">IF(C48=0,"n.v.t.",H48/ABS(C48)-SIGN(C48))</f>
        <v>4</v>
      </c>
    </row>
    <row r="49" customFormat="false" ht="15" hidden="false" customHeight="true" outlineLevel="0" collapsed="false">
      <c r="A49" s="34" t="s">
        <v>75</v>
      </c>
      <c r="B49" s="35" t="n">
        <v>0</v>
      </c>
      <c r="C49" s="35" t="n">
        <v>275</v>
      </c>
      <c r="D49" s="36" t="n">
        <f aca="false">B49-C49</f>
        <v>-275</v>
      </c>
      <c r="E49" s="37" t="n">
        <f aca="false">IF(C49=0,"n.v.t.",D49/ABS(C49))</f>
        <v>-1</v>
      </c>
      <c r="F49" s="38" t="n">
        <v>0</v>
      </c>
      <c r="G49" s="37" t="n">
        <f aca="false">IF(C49=0,"n.v.t.",F49/C49)</f>
        <v>0</v>
      </c>
      <c r="H49" s="39" t="n">
        <f aca="false">B49</f>
        <v>0</v>
      </c>
      <c r="I49" s="40" t="n">
        <f aca="false">IF(C49=0,"n.v.t.",H49/ABS(C49)-SIGN(C49))</f>
        <v>-1</v>
      </c>
    </row>
    <row r="50" customFormat="false" ht="15" hidden="false" customHeight="true" outlineLevel="0" collapsed="false">
      <c r="A50" s="34" t="s">
        <v>76</v>
      </c>
      <c r="B50" s="35" t="n">
        <v>6567</v>
      </c>
      <c r="C50" s="35" t="n">
        <v>5732</v>
      </c>
      <c r="D50" s="36" t="n">
        <f aca="false">B50-C50</f>
        <v>835</v>
      </c>
      <c r="E50" s="37" t="n">
        <f aca="false">IF(C50=0,"n.v.t.",D50/ABS(C50))</f>
        <v>0.145673412421493</v>
      </c>
      <c r="F50" s="38" t="n">
        <v>0</v>
      </c>
      <c r="G50" s="37" t="n">
        <f aca="false">IF(C50=0,"n.v.t.",F50/C50)</f>
        <v>0</v>
      </c>
      <c r="H50" s="39" t="n">
        <f aca="false">B50</f>
        <v>6567</v>
      </c>
      <c r="I50" s="40" t="n">
        <f aca="false">IF(C50=0,"n.v.t.",H50/ABS(C50)-SIGN(C50))</f>
        <v>0.145673412421493</v>
      </c>
    </row>
    <row r="51" customFormat="false" ht="15" hidden="false" customHeight="true" outlineLevel="0" collapsed="false">
      <c r="A51" s="34" t="s">
        <v>77</v>
      </c>
      <c r="B51" s="35" t="n">
        <v>264</v>
      </c>
      <c r="C51" s="35" t="n">
        <v>250</v>
      </c>
      <c r="D51" s="36" t="n">
        <f aca="false">B51-C51</f>
        <v>14</v>
      </c>
      <c r="E51" s="37" t="n">
        <f aca="false">IF(C51=0,"n.v.t.",D51/ABS(C51))</f>
        <v>0.056</v>
      </c>
      <c r="F51" s="38" t="n">
        <v>251.24</v>
      </c>
      <c r="G51" s="37" t="n">
        <f aca="false">IF(C51=0,"n.v.t.",F51/C51)</f>
        <v>1.00496</v>
      </c>
      <c r="H51" s="39" t="n">
        <f aca="false">B51</f>
        <v>264</v>
      </c>
      <c r="I51" s="40" t="n">
        <f aca="false">IF(C51=0,"n.v.t.",H51/ABS(C51)-SIGN(C51))</f>
        <v>0.0560000000000001</v>
      </c>
    </row>
    <row r="52" customFormat="false" ht="15" hidden="false" customHeight="true" outlineLevel="0" collapsed="false">
      <c r="A52" s="34" t="s">
        <v>50</v>
      </c>
      <c r="B52" s="35" t="n">
        <v>147</v>
      </c>
      <c r="C52" s="35" t="n">
        <v>135</v>
      </c>
      <c r="D52" s="36" t="n">
        <f aca="false">B52-C52</f>
        <v>12</v>
      </c>
      <c r="E52" s="37" t="n">
        <f aca="false">IF(C52=0,"n.v.t.",D52/ABS(C52))</f>
        <v>0.0888888888888889</v>
      </c>
      <c r="F52" s="38" t="n">
        <v>139.15</v>
      </c>
      <c r="G52" s="37" t="n">
        <f aca="false">IF(C52=0,"n.v.t.",F52/C52)</f>
        <v>1.03074074074074</v>
      </c>
      <c r="H52" s="39" t="n">
        <f aca="false">B52</f>
        <v>147</v>
      </c>
      <c r="I52" s="40" t="n">
        <f aca="false">IF(C52=0,"n.v.t.",H52/ABS(C52)-SIGN(C52))</f>
        <v>0.0888888888888888</v>
      </c>
    </row>
    <row r="53" customFormat="false" ht="15" hidden="false" customHeight="true" outlineLevel="0" collapsed="false">
      <c r="A53" s="34" t="s">
        <v>78</v>
      </c>
      <c r="B53" s="35" t="n">
        <v>0</v>
      </c>
      <c r="C53" s="35" t="n">
        <v>341</v>
      </c>
      <c r="D53" s="36" t="n">
        <f aca="false">B53-C53</f>
        <v>-341</v>
      </c>
      <c r="E53" s="37" t="n">
        <f aca="false">IF(C53=0,"n.v.t.",D53/ABS(C53))</f>
        <v>-1</v>
      </c>
      <c r="F53" s="38" t="n">
        <v>359.81</v>
      </c>
      <c r="G53" s="37" t="n">
        <f aca="false">IF(C53=0,"n.v.t.",F53/C53)</f>
        <v>1.05516129032258</v>
      </c>
      <c r="H53" s="39" t="n">
        <f aca="false">B53</f>
        <v>0</v>
      </c>
      <c r="I53" s="40" t="n">
        <f aca="false">IF(C53=0,"n.v.t.",H53/ABS(C53)-SIGN(C53))</f>
        <v>-1</v>
      </c>
    </row>
    <row r="54" customFormat="false" ht="15" hidden="false" customHeight="true" outlineLevel="0" collapsed="false">
      <c r="A54" s="34" t="s">
        <v>79</v>
      </c>
      <c r="B54" s="35" t="n">
        <v>2891</v>
      </c>
      <c r="C54" s="35" t="n">
        <v>2323</v>
      </c>
      <c r="D54" s="36" t="n">
        <f aca="false">B54-C54</f>
        <v>568</v>
      </c>
      <c r="E54" s="37" t="n">
        <f aca="false">IF(C54=0,"n.v.t.",D54/ABS(C54))</f>
        <v>0.244511407662505</v>
      </c>
      <c r="F54" s="38" t="n">
        <v>2752.41</v>
      </c>
      <c r="G54" s="37" t="n">
        <f aca="false">IF(C54=0,"n.v.t.",F54/C54)</f>
        <v>1.18485148514851</v>
      </c>
      <c r="H54" s="39" t="n">
        <f aca="false">B54</f>
        <v>2891</v>
      </c>
      <c r="I54" s="40" t="n">
        <f aca="false">IF(C54=0,"n.v.t.",H54/ABS(C54)-SIGN(C54))</f>
        <v>0.244511407662505</v>
      </c>
    </row>
    <row r="55" customFormat="false" ht="15" hidden="false" customHeight="true" outlineLevel="0" collapsed="false">
      <c r="A55" s="34" t="s">
        <v>80</v>
      </c>
      <c r="B55" s="35" t="n">
        <v>375</v>
      </c>
      <c r="C55" s="35" t="n">
        <v>395</v>
      </c>
      <c r="D55" s="36" t="n">
        <f aca="false">B55-C55</f>
        <v>-20</v>
      </c>
      <c r="E55" s="37" t="n">
        <f aca="false">IF(C55=0,"n.v.t.",D55/ABS(C55))</f>
        <v>-0.0506329113924051</v>
      </c>
      <c r="F55" s="38" t="n">
        <v>356.87</v>
      </c>
      <c r="G55" s="37" t="n">
        <f aca="false">IF(C55=0,"n.v.t.",F55/C55)</f>
        <v>0.90346835443038</v>
      </c>
      <c r="H55" s="39" t="n">
        <f aca="false">B55</f>
        <v>375</v>
      </c>
      <c r="I55" s="40" t="n">
        <f aca="false">IF(C55=0,"n.v.t.",H55/ABS(C55)-SIGN(C55))</f>
        <v>-0.0506329113924051</v>
      </c>
    </row>
    <row r="56" customFormat="false" ht="15" hidden="false" customHeight="true" outlineLevel="0" collapsed="false">
      <c r="A56" s="34" t="s">
        <v>81</v>
      </c>
      <c r="B56" s="35" t="n">
        <v>0</v>
      </c>
      <c r="C56" s="35" t="n">
        <v>79</v>
      </c>
      <c r="D56" s="36" t="n">
        <f aca="false">B56-C56</f>
        <v>-79</v>
      </c>
      <c r="E56" s="37" t="n">
        <f aca="false">IF(C56=0,"n.v.t.",D56/ABS(C56))</f>
        <v>-1</v>
      </c>
      <c r="F56" s="38" t="n">
        <v>84.27</v>
      </c>
      <c r="G56" s="37" t="n">
        <f aca="false">IF(C56=0,"n.v.t.",F56/C56)</f>
        <v>1.06670886075949</v>
      </c>
      <c r="H56" s="39" t="n">
        <f aca="false">B56</f>
        <v>0</v>
      </c>
      <c r="I56" s="40" t="n">
        <f aca="false">IF(C56=0,"n.v.t.",H56/ABS(C56)-SIGN(C56))</f>
        <v>-1</v>
      </c>
    </row>
    <row r="57" customFormat="false" ht="15" hidden="false" customHeight="true" outlineLevel="0" collapsed="false">
      <c r="A57" s="34" t="s">
        <v>82</v>
      </c>
      <c r="B57" s="35" t="n">
        <v>-257</v>
      </c>
      <c r="C57" s="35" t="n">
        <v>250</v>
      </c>
      <c r="D57" s="36" t="n">
        <f aca="false">B57-C57</f>
        <v>-507</v>
      </c>
      <c r="E57" s="37" t="n">
        <f aca="false">IF(C57=0,"n.v.t.",D57/ABS(C57))</f>
        <v>-2.028</v>
      </c>
      <c r="F57" s="38" t="n">
        <v>256.54</v>
      </c>
      <c r="G57" s="37" t="n">
        <f aca="false">IF(C57=0,"n.v.t.",F57/C57)</f>
        <v>1.02616</v>
      </c>
      <c r="H57" s="39" t="n">
        <f aca="false">B57</f>
        <v>-257</v>
      </c>
      <c r="I57" s="40" t="n">
        <f aca="false">IF(C57=0,"n.v.t.",H57/ABS(C57)-SIGN(C57))</f>
        <v>-2.028</v>
      </c>
    </row>
    <row r="58" customFormat="false" ht="15" hidden="false" customHeight="true" outlineLevel="0" collapsed="false">
      <c r="A58" s="41" t="s">
        <v>83</v>
      </c>
      <c r="B58" s="42" t="n">
        <v>11000</v>
      </c>
      <c r="C58" s="42" t="n">
        <v>5450</v>
      </c>
      <c r="D58" s="43" t="n">
        <f aca="false">B58-C58</f>
        <v>5550</v>
      </c>
      <c r="E58" s="44" t="n">
        <f aca="false">IF(C58=0,"n.v.t.",D58/ABS(C58))</f>
        <v>1.01834862385321</v>
      </c>
      <c r="F58" s="45" t="n">
        <v>4995.87</v>
      </c>
      <c r="G58" s="44" t="n">
        <f aca="false">IF(C58=0,"n.v.t.",F58/C58)</f>
        <v>0.916673394495413</v>
      </c>
      <c r="H58" s="43" t="n">
        <f aca="false">ROUND(C58*(1+$H$3),0)</f>
        <v>5832</v>
      </c>
      <c r="I58" s="46" t="n">
        <f aca="false">IF(C58=0,"n.v.t.",H58/ABS(C58)-SIGN(C58))</f>
        <v>0.070091743119266</v>
      </c>
    </row>
    <row r="59" customFormat="false" ht="15" hidden="false" customHeight="true" outlineLevel="0" collapsed="false">
      <c r="A59" s="41" t="s">
        <v>58</v>
      </c>
      <c r="B59" s="42" t="n">
        <v>0</v>
      </c>
      <c r="C59" s="42" t="n">
        <v>674.1</v>
      </c>
      <c r="D59" s="43" t="n">
        <f aca="false">B59-C59</f>
        <v>-674.1</v>
      </c>
      <c r="E59" s="44" t="n">
        <f aca="false">IF(C59=0,"n.v.t.",D59/ABS(C59))</f>
        <v>-1</v>
      </c>
      <c r="F59" s="45" t="n">
        <v>617.98</v>
      </c>
      <c r="G59" s="44" t="n">
        <f aca="false">IF(C59=0,"n.v.t.",F59/C59)</f>
        <v>0.916748256935173</v>
      </c>
      <c r="H59" s="43" t="n">
        <f aca="false">ROUND(C59*(1+$H$3),0)</f>
        <v>721</v>
      </c>
      <c r="I59" s="46" t="n">
        <f aca="false">IF(C59=0,"n.v.t.",H59/ABS(C59)-SIGN(C59))</f>
        <v>0.0695742471443406</v>
      </c>
    </row>
    <row r="60" customFormat="false" ht="15" hidden="false" customHeight="true" outlineLevel="0" collapsed="false">
      <c r="A60" s="47" t="s">
        <v>84</v>
      </c>
      <c r="B60" s="47" t="n">
        <f aca="false">SUM(B48:B59)</f>
        <v>21987</v>
      </c>
      <c r="C60" s="47" t="n">
        <f aca="false">SUM(C48:C59)</f>
        <v>16104.1</v>
      </c>
      <c r="D60" s="47" t="n">
        <f aca="false">B60-C60</f>
        <v>5882.9</v>
      </c>
      <c r="E60" s="48" t="n">
        <f aca="false">IF(C60=0,"n.v.t.",D60/ABS(C60))</f>
        <v>0.365304487677051</v>
      </c>
      <c r="F60" s="49" t="n">
        <f aca="false">SUM(F48:F59)</f>
        <v>9965.41</v>
      </c>
      <c r="G60" s="48" t="n">
        <f aca="false">IF(C60=0,"n.v.t.",F60/C60)</f>
        <v>0.618811979558001</v>
      </c>
      <c r="H60" s="47" t="n">
        <f aca="false">SUM(H48:H59)</f>
        <v>17540</v>
      </c>
      <c r="I60" s="48" t="n">
        <f aca="false">IF(C60=0,"n.v.t.",H60/ABS(C60)-SIGN(C60))</f>
        <v>0.0891636291379214</v>
      </c>
    </row>
    <row r="61" customFormat="false" ht="15" hidden="false" customHeight="true" outlineLevel="0" collapsed="false">
      <c r="A61" s="25"/>
      <c r="B61" s="25"/>
      <c r="C61" s="25"/>
      <c r="D61" s="25"/>
      <c r="E61" s="50"/>
      <c r="F61" s="25"/>
      <c r="G61" s="50"/>
      <c r="H61" s="25"/>
      <c r="I61" s="50"/>
    </row>
    <row r="62" customFormat="false" ht="15" hidden="false" customHeight="true" outlineLevel="0" collapsed="false">
      <c r="A62" s="32" t="s">
        <v>85</v>
      </c>
      <c r="B62" s="33"/>
      <c r="C62" s="33"/>
      <c r="D62" s="33"/>
      <c r="E62" s="51"/>
      <c r="F62" s="33"/>
      <c r="G62" s="51"/>
      <c r="H62" s="33"/>
      <c r="I62" s="51"/>
    </row>
    <row r="63" customFormat="false" ht="15" hidden="false" customHeight="true" outlineLevel="0" collapsed="false">
      <c r="A63" s="34" t="s">
        <v>86</v>
      </c>
      <c r="B63" s="35" t="n">
        <v>15210</v>
      </c>
      <c r="C63" s="35" t="n">
        <v>14500</v>
      </c>
      <c r="D63" s="36" t="n">
        <f aca="false">B63-C63</f>
        <v>710</v>
      </c>
      <c r="E63" s="37" t="n">
        <f aca="false">IF(C63=0,"n.v.t.",D63/ABS(C63))</f>
        <v>0.0489655172413793</v>
      </c>
      <c r="F63" s="38" t="n">
        <v>14484.35</v>
      </c>
      <c r="G63" s="37" t="n">
        <f aca="false">IF(C63=0,"n.v.t.",F63/C63)</f>
        <v>0.998920689655172</v>
      </c>
      <c r="H63" s="39" t="n">
        <f aca="false">B63</f>
        <v>15210</v>
      </c>
      <c r="I63" s="40" t="n">
        <f aca="false">IF(C63=0,"n.v.t.",H63/ABS(C63)-SIGN(C63))</f>
        <v>0.0489655172413792</v>
      </c>
    </row>
    <row r="64" customFormat="false" ht="15" hidden="false" customHeight="true" outlineLevel="0" collapsed="false">
      <c r="A64" s="34" t="s">
        <v>87</v>
      </c>
      <c r="B64" s="35" t="n">
        <v>1925</v>
      </c>
      <c r="C64" s="35" t="n">
        <v>1830</v>
      </c>
      <c r="D64" s="36" t="n">
        <f aca="false">B64-C64</f>
        <v>95</v>
      </c>
      <c r="E64" s="37" t="n">
        <f aca="false">IF(C64=0,"n.v.t.",D64/ABS(C64))</f>
        <v>0.0519125683060109</v>
      </c>
      <c r="F64" s="38" t="n">
        <v>1833.13</v>
      </c>
      <c r="G64" s="37" t="n">
        <f aca="false">IF(C64=0,"n.v.t.",F64/C64)</f>
        <v>1.00171038251366</v>
      </c>
      <c r="H64" s="39" t="n">
        <f aca="false">B64</f>
        <v>1925</v>
      </c>
      <c r="I64" s="40" t="n">
        <f aca="false">IF(C64=0,"n.v.t.",H64/ABS(C64)-SIGN(C64))</f>
        <v>0.0519125683060109</v>
      </c>
    </row>
    <row r="65" customFormat="false" ht="15" hidden="false" customHeight="true" outlineLevel="0" collapsed="false">
      <c r="A65" s="34" t="s">
        <v>88</v>
      </c>
      <c r="B65" s="35" t="n">
        <v>1500</v>
      </c>
      <c r="C65" s="35" t="n">
        <v>0</v>
      </c>
      <c r="D65" s="36" t="n">
        <f aca="false">B65-C65</f>
        <v>1500</v>
      </c>
      <c r="E65" s="37" t="str">
        <f aca="false">IF(C65=0,"n.v.t.",D65/ABS(C65))</f>
        <v>n.v.t.</v>
      </c>
      <c r="F65" s="38" t="n">
        <v>1322.67</v>
      </c>
      <c r="G65" s="37" t="str">
        <f aca="false">IF(C65=0,"n.v.t.",F65/C65)</f>
        <v>n.v.t.</v>
      </c>
      <c r="H65" s="39" t="n">
        <f aca="false">B65</f>
        <v>1500</v>
      </c>
      <c r="I65" s="40" t="str">
        <f aca="false">IF(C65=0,"n.v.t.",H65/ABS(C65)-SIGN(C65))</f>
        <v>n.v.t.</v>
      </c>
    </row>
    <row r="66" customFormat="false" ht="15" hidden="false" customHeight="true" outlineLevel="0" collapsed="false">
      <c r="A66" s="34" t="s">
        <v>89</v>
      </c>
      <c r="B66" s="35" t="n">
        <v>360</v>
      </c>
      <c r="C66" s="35" t="n">
        <v>0</v>
      </c>
      <c r="D66" s="36" t="n">
        <f aca="false">B66-C66</f>
        <v>360</v>
      </c>
      <c r="E66" s="37" t="str">
        <f aca="false">IF(C66=0,"n.v.t.",D66/ABS(C66))</f>
        <v>n.v.t.</v>
      </c>
      <c r="F66" s="38" t="n">
        <v>0</v>
      </c>
      <c r="G66" s="37" t="str">
        <f aca="false">IF(C66=0,"n.v.t.",F66/C66)</f>
        <v>n.v.t.</v>
      </c>
      <c r="H66" s="39" t="n">
        <f aca="false">B66</f>
        <v>360</v>
      </c>
      <c r="I66" s="40" t="str">
        <f aca="false">IF(C66=0,"n.v.t.",H66/ABS(C66)-SIGN(C66))</f>
        <v>n.v.t.</v>
      </c>
    </row>
    <row r="67" customFormat="false" ht="15" hidden="false" customHeight="true" outlineLevel="0" collapsed="false">
      <c r="A67" s="34" t="s">
        <v>90</v>
      </c>
      <c r="B67" s="35" t="n">
        <v>1700</v>
      </c>
      <c r="C67" s="35" t="n">
        <v>0</v>
      </c>
      <c r="D67" s="36" t="n">
        <f aca="false">B67-C67</f>
        <v>1700</v>
      </c>
      <c r="E67" s="37" t="str">
        <f aca="false">IF(C67=0,"n.v.t.",D67/ABS(C67))</f>
        <v>n.v.t.</v>
      </c>
      <c r="F67" s="38" t="n">
        <v>0</v>
      </c>
      <c r="G67" s="37" t="str">
        <f aca="false">IF(C67=0,"n.v.t.",F67/C67)</f>
        <v>n.v.t.</v>
      </c>
      <c r="H67" s="39" t="n">
        <f aca="false">B67</f>
        <v>1700</v>
      </c>
      <c r="I67" s="40" t="str">
        <f aca="false">IF(C67=0,"n.v.t.",H67/ABS(C67)-SIGN(C67))</f>
        <v>n.v.t.</v>
      </c>
    </row>
    <row r="68" customFormat="false" ht="15" hidden="false" customHeight="true" outlineLevel="0" collapsed="false">
      <c r="A68" s="34" t="s">
        <v>91</v>
      </c>
      <c r="B68" s="35" t="n">
        <v>1153</v>
      </c>
      <c r="C68" s="35" t="n">
        <v>990</v>
      </c>
      <c r="D68" s="36" t="n">
        <f aca="false">B68-C68</f>
        <v>163</v>
      </c>
      <c r="E68" s="37" t="n">
        <f aca="false">IF(C68=0,"n.v.t.",D68/ABS(C68))</f>
        <v>0.164646464646465</v>
      </c>
      <c r="F68" s="38" t="n">
        <v>1097.93</v>
      </c>
      <c r="G68" s="37" t="n">
        <f aca="false">IF(C68=0,"n.v.t.",F68/C68)</f>
        <v>1.1090202020202</v>
      </c>
      <c r="H68" s="39" t="n">
        <f aca="false">B68</f>
        <v>1153</v>
      </c>
      <c r="I68" s="40" t="n">
        <f aca="false">IF(C68=0,"n.v.t.",H68/ABS(C68)-SIGN(C68))</f>
        <v>0.164646464646465</v>
      </c>
    </row>
    <row r="69" customFormat="false" ht="15" hidden="false" customHeight="true" outlineLevel="0" collapsed="false">
      <c r="A69" s="41" t="s">
        <v>92</v>
      </c>
      <c r="B69" s="42" t="n">
        <v>53000</v>
      </c>
      <c r="C69" s="42" t="n">
        <v>16855</v>
      </c>
      <c r="D69" s="43" t="n">
        <f aca="false">B69-C69</f>
        <v>36145</v>
      </c>
      <c r="E69" s="44" t="n">
        <f aca="false">IF(C69=0,"n.v.t.",D69/ABS(C69))</f>
        <v>2.14446751705725</v>
      </c>
      <c r="F69" s="45" t="n">
        <v>15450.38</v>
      </c>
      <c r="G69" s="44" t="n">
        <f aca="false">IF(C69=0,"n.v.t.",F69/C69)</f>
        <v>0.916664491248888</v>
      </c>
      <c r="H69" s="43" t="n">
        <f aca="false">ROUND(C69*(1+$H$3),0)</f>
        <v>18035</v>
      </c>
      <c r="I69" s="46" t="n">
        <f aca="false">IF(C69=0,"n.v.t.",H69/ABS(C69)-SIGN(C69))</f>
        <v>0.070008899436369</v>
      </c>
    </row>
    <row r="70" customFormat="false" ht="15" hidden="false" customHeight="true" outlineLevel="0" collapsed="false">
      <c r="A70" s="47" t="s">
        <v>93</v>
      </c>
      <c r="B70" s="47" t="n">
        <f aca="false">SUM(B63:B69)</f>
        <v>74848</v>
      </c>
      <c r="C70" s="47" t="n">
        <f aca="false">SUM(C63:C69)</f>
        <v>34175</v>
      </c>
      <c r="D70" s="47" t="n">
        <f aca="false">B70-C70</f>
        <v>40673</v>
      </c>
      <c r="E70" s="48" t="n">
        <f aca="false">IF(C70=0,"n.v.t.",D70/ABS(C70))</f>
        <v>1.19013899049012</v>
      </c>
      <c r="F70" s="49" t="n">
        <f aca="false">SUM(F63:F69)</f>
        <v>34188.46</v>
      </c>
      <c r="G70" s="48" t="n">
        <f aca="false">IF(C70=0,"n.v.t.",F70/C70)</f>
        <v>1.00039385515728</v>
      </c>
      <c r="H70" s="47" t="n">
        <f aca="false">SUM(H63:H69)</f>
        <v>39883</v>
      </c>
      <c r="I70" s="48" t="n">
        <f aca="false">IF(C70=0,"n.v.t.",H70/ABS(C70)-SIGN(C70))</f>
        <v>0.167022677395757</v>
      </c>
    </row>
    <row r="71" customFormat="false" ht="15" hidden="false" customHeight="true" outlineLevel="0" collapsed="false">
      <c r="A71" s="25"/>
      <c r="B71" s="25"/>
      <c r="C71" s="25"/>
      <c r="D71" s="25"/>
      <c r="E71" s="50"/>
      <c r="F71" s="25"/>
      <c r="G71" s="50"/>
      <c r="H71" s="25"/>
      <c r="I71" s="50"/>
    </row>
    <row r="72" customFormat="false" ht="15" hidden="false" customHeight="true" outlineLevel="0" collapsed="false">
      <c r="A72" s="32" t="s">
        <v>94</v>
      </c>
      <c r="B72" s="33"/>
      <c r="C72" s="33"/>
      <c r="D72" s="33"/>
      <c r="E72" s="51"/>
      <c r="F72" s="33"/>
      <c r="G72" s="51"/>
      <c r="H72" s="33"/>
      <c r="I72" s="51"/>
    </row>
    <row r="73" customFormat="false" ht="15" hidden="false" customHeight="true" outlineLevel="0" collapsed="false">
      <c r="A73" s="34" t="s">
        <v>95</v>
      </c>
      <c r="B73" s="35" t="n">
        <v>750</v>
      </c>
      <c r="C73" s="35" t="n">
        <v>300</v>
      </c>
      <c r="D73" s="36" t="n">
        <f aca="false">B73-C73</f>
        <v>450</v>
      </c>
      <c r="E73" s="37" t="n">
        <f aca="false">IF(C73=0,"n.v.t.",D73/ABS(C73))</f>
        <v>1.5</v>
      </c>
      <c r="F73" s="38" t="n">
        <v>478.65</v>
      </c>
      <c r="G73" s="37" t="n">
        <f aca="false">IF(C73=0,"n.v.t.",F73/C73)</f>
        <v>1.5955</v>
      </c>
      <c r="H73" s="39" t="n">
        <f aca="false">B73</f>
        <v>750</v>
      </c>
      <c r="I73" s="40" t="n">
        <f aca="false">IF(C73=0,"n.v.t.",H73/ABS(C73)-SIGN(C73))</f>
        <v>1.5</v>
      </c>
    </row>
    <row r="74" customFormat="false" ht="15" hidden="false" customHeight="true" outlineLevel="0" collapsed="false">
      <c r="A74" s="34" t="s">
        <v>50</v>
      </c>
      <c r="B74" s="35" t="n">
        <v>0</v>
      </c>
      <c r="C74" s="35" t="n">
        <v>25</v>
      </c>
      <c r="D74" s="36" t="n">
        <f aca="false">B74-C74</f>
        <v>-25</v>
      </c>
      <c r="E74" s="37" t="n">
        <f aca="false">IF(C74=0,"n.v.t.",D74/ABS(C74))</f>
        <v>-1</v>
      </c>
      <c r="F74" s="38" t="n">
        <v>0</v>
      </c>
      <c r="G74" s="37" t="n">
        <f aca="false">IF(C74=0,"n.v.t.",F74/C74)</f>
        <v>0</v>
      </c>
      <c r="H74" s="39" t="n">
        <f aca="false">B74</f>
        <v>0</v>
      </c>
      <c r="I74" s="40" t="n">
        <f aca="false">IF(C74=0,"n.v.t.",H74/ABS(C74)-SIGN(C74))</f>
        <v>-1</v>
      </c>
    </row>
    <row r="75" customFormat="false" ht="15" hidden="false" customHeight="true" outlineLevel="0" collapsed="false">
      <c r="A75" s="34" t="s">
        <v>96</v>
      </c>
      <c r="B75" s="35" t="n">
        <v>1556</v>
      </c>
      <c r="C75" s="35" t="n">
        <v>1104</v>
      </c>
      <c r="D75" s="36" t="n">
        <f aca="false">B75-C75</f>
        <v>452</v>
      </c>
      <c r="E75" s="37" t="n">
        <f aca="false">IF(C75=0,"n.v.t.",D75/ABS(C75))</f>
        <v>0.409420289855072</v>
      </c>
      <c r="F75" s="38" t="n">
        <v>0</v>
      </c>
      <c r="G75" s="37" t="n">
        <f aca="false">IF(C75=0,"n.v.t.",F75/C75)</f>
        <v>0</v>
      </c>
      <c r="H75" s="39" t="n">
        <f aca="false">B75</f>
        <v>1556</v>
      </c>
      <c r="I75" s="40" t="n">
        <f aca="false">IF(C75=0,"n.v.t.",H75/ABS(C75)-SIGN(C75))</f>
        <v>0.409420289855073</v>
      </c>
    </row>
    <row r="76" customFormat="false" ht="15" hidden="false" customHeight="true" outlineLevel="0" collapsed="false">
      <c r="A76" s="34" t="s">
        <v>97</v>
      </c>
      <c r="B76" s="35" t="n">
        <v>735</v>
      </c>
      <c r="C76" s="35" t="n">
        <v>698</v>
      </c>
      <c r="D76" s="36" t="n">
        <f aca="false">B76-C76</f>
        <v>37</v>
      </c>
      <c r="E76" s="37" t="n">
        <f aca="false">IF(C76=0,"n.v.t.",D76/ABS(C76))</f>
        <v>0.0530085959885387</v>
      </c>
      <c r="F76" s="38" t="n">
        <v>699.99</v>
      </c>
      <c r="G76" s="37" t="n">
        <f aca="false">IF(C76=0,"n.v.t.",F76/C76)</f>
        <v>1.00285100286533</v>
      </c>
      <c r="H76" s="39" t="n">
        <f aca="false">B76</f>
        <v>735</v>
      </c>
      <c r="I76" s="40" t="n">
        <f aca="false">IF(C76=0,"n.v.t.",H76/ABS(C76)-SIGN(C76))</f>
        <v>0.0530085959885387</v>
      </c>
    </row>
    <row r="77" customFormat="false" ht="15" hidden="false" customHeight="true" outlineLevel="0" collapsed="false">
      <c r="A77" s="34" t="s">
        <v>98</v>
      </c>
      <c r="B77" s="35" t="n">
        <v>0</v>
      </c>
      <c r="C77" s="35" t="n">
        <v>85</v>
      </c>
      <c r="D77" s="36" t="n">
        <f aca="false">B77-C77</f>
        <v>-85</v>
      </c>
      <c r="E77" s="37" t="n">
        <f aca="false">IF(C77=0,"n.v.t.",D77/ABS(C77))</f>
        <v>-1</v>
      </c>
      <c r="F77" s="38" t="n">
        <v>0</v>
      </c>
      <c r="G77" s="37" t="n">
        <f aca="false">IF(C77=0,"n.v.t.",F77/C77)</f>
        <v>0</v>
      </c>
      <c r="H77" s="39" t="n">
        <f aca="false">B77</f>
        <v>0</v>
      </c>
      <c r="I77" s="40" t="n">
        <f aca="false">IF(C77=0,"n.v.t.",H77/ABS(C77)-SIGN(C77))</f>
        <v>-1</v>
      </c>
    </row>
    <row r="78" customFormat="false" ht="15" hidden="false" customHeight="true" outlineLevel="0" collapsed="false">
      <c r="A78" s="34" t="s">
        <v>99</v>
      </c>
      <c r="B78" s="35" t="n">
        <v>1000</v>
      </c>
      <c r="C78" s="35" t="n">
        <v>1000</v>
      </c>
      <c r="D78" s="36" t="n">
        <f aca="false">B78-C78</f>
        <v>0</v>
      </c>
      <c r="E78" s="37" t="n">
        <f aca="false">IF(C78=0,"n.v.t.",D78/ABS(C78))</f>
        <v>0</v>
      </c>
      <c r="F78" s="38" t="n">
        <v>0</v>
      </c>
      <c r="G78" s="37" t="n">
        <f aca="false">IF(C78=0,"n.v.t.",F78/C78)</f>
        <v>0</v>
      </c>
      <c r="H78" s="39" t="n">
        <f aca="false">B78</f>
        <v>1000</v>
      </c>
      <c r="I78" s="40" t="n">
        <f aca="false">IF(C78=0,"n.v.t.",H78/ABS(C78)-SIGN(C78))</f>
        <v>0</v>
      </c>
    </row>
    <row r="79" customFormat="false" ht="15" hidden="false" customHeight="true" outlineLevel="0" collapsed="false">
      <c r="A79" s="41" t="s">
        <v>100</v>
      </c>
      <c r="B79" s="42" t="n">
        <v>4000</v>
      </c>
      <c r="C79" s="42" t="n">
        <v>3945</v>
      </c>
      <c r="D79" s="43" t="n">
        <f aca="false">B79-C79</f>
        <v>55</v>
      </c>
      <c r="E79" s="44" t="n">
        <f aca="false">IF(C79=0,"n.v.t.",D79/ABS(C79))</f>
        <v>0.0139416983523447</v>
      </c>
      <c r="F79" s="45" t="n">
        <v>3616.25</v>
      </c>
      <c r="G79" s="44" t="n">
        <f aca="false">IF(C79=0,"n.v.t.",F79/C79)</f>
        <v>0.916666666666667</v>
      </c>
      <c r="H79" s="43" t="n">
        <f aca="false">ROUND(C79*(1+$H$3),0)</f>
        <v>4221</v>
      </c>
      <c r="I79" s="46" t="n">
        <f aca="false">IF(C79=0,"n.v.t.",H79/ABS(C79)-SIGN(C79))</f>
        <v>0.0699619771863118</v>
      </c>
    </row>
    <row r="80" customFormat="false" ht="15" hidden="false" customHeight="true" outlineLevel="0" collapsed="false">
      <c r="A80" s="41" t="s">
        <v>58</v>
      </c>
      <c r="B80" s="42" t="n">
        <v>0</v>
      </c>
      <c r="C80" s="42" t="n">
        <v>395.9</v>
      </c>
      <c r="D80" s="43" t="n">
        <f aca="false">B80-C80</f>
        <v>-395.9</v>
      </c>
      <c r="E80" s="44" t="n">
        <f aca="false">IF(C80=0,"n.v.t.",D80/ABS(C80))</f>
        <v>-1</v>
      </c>
      <c r="F80" s="45" t="n">
        <v>362.89</v>
      </c>
      <c r="G80" s="44" t="n">
        <f aca="false">IF(C80=0,"n.v.t.",F80/C80)</f>
        <v>0.916620358676433</v>
      </c>
      <c r="H80" s="43" t="n">
        <f aca="false">ROUND(C80*(1+$H$3),0)</f>
        <v>424</v>
      </c>
      <c r="I80" s="46" t="n">
        <f aca="false">IF(C80=0,"n.v.t.",H80/ABS(C80)-SIGN(C80))</f>
        <v>0.0709775195756506</v>
      </c>
    </row>
    <row r="81" customFormat="false" ht="15" hidden="false" customHeight="true" outlineLevel="0" collapsed="false">
      <c r="A81" s="47" t="s">
        <v>101</v>
      </c>
      <c r="B81" s="47" t="n">
        <f aca="false">SUM(B73:B80)</f>
        <v>8041</v>
      </c>
      <c r="C81" s="47" t="n">
        <f aca="false">SUM(C73:C80)</f>
        <v>7552.9</v>
      </c>
      <c r="D81" s="47" t="n">
        <f aca="false">B81-C81</f>
        <v>488.1</v>
      </c>
      <c r="E81" s="48" t="n">
        <f aca="false">IF(C81=0,"n.v.t.",D81/ABS(C81))</f>
        <v>0.0646241840882311</v>
      </c>
      <c r="F81" s="49" t="n">
        <f aca="false">SUM(F73:F80)</f>
        <v>5157.78</v>
      </c>
      <c r="G81" s="48" t="n">
        <f aca="false">IF(C81=0,"n.v.t.",F81/C81)</f>
        <v>0.682887367766024</v>
      </c>
      <c r="H81" s="47" t="n">
        <f aca="false">SUM(H73:H80)</f>
        <v>8686</v>
      </c>
      <c r="I81" s="48" t="n">
        <f aca="false">IF(C81=0,"n.v.t.",H81/ABS(C81)-SIGN(C81))</f>
        <v>0.15002184591349</v>
      </c>
    </row>
    <row r="82" customFormat="false" ht="15" hidden="false" customHeight="true" outlineLevel="0" collapsed="false">
      <c r="A82" s="25"/>
      <c r="B82" s="25"/>
      <c r="C82" s="25"/>
      <c r="D82" s="25"/>
      <c r="E82" s="50"/>
      <c r="F82" s="25"/>
      <c r="G82" s="50"/>
      <c r="H82" s="25"/>
      <c r="I82" s="50"/>
    </row>
    <row r="83" customFormat="false" ht="15" hidden="false" customHeight="true" outlineLevel="0" collapsed="false">
      <c r="A83" s="32" t="s">
        <v>102</v>
      </c>
      <c r="B83" s="33"/>
      <c r="C83" s="33"/>
      <c r="D83" s="33"/>
      <c r="E83" s="51"/>
      <c r="F83" s="33"/>
      <c r="G83" s="51"/>
      <c r="H83" s="33"/>
      <c r="I83" s="51"/>
    </row>
    <row r="84" customFormat="false" ht="15" hidden="false" customHeight="true" outlineLevel="0" collapsed="false">
      <c r="A84" s="34" t="s">
        <v>103</v>
      </c>
      <c r="B84" s="35" t="n">
        <v>1537</v>
      </c>
      <c r="C84" s="35" t="n">
        <v>1460</v>
      </c>
      <c r="D84" s="36" t="n">
        <f aca="false">B84-C84</f>
        <v>77</v>
      </c>
      <c r="E84" s="37" t="n">
        <f aca="false">IF(C84=0,"n.v.t.",D84/ABS(C84))</f>
        <v>0.0527397260273973</v>
      </c>
      <c r="F84" s="38" t="n">
        <v>1463.1</v>
      </c>
      <c r="G84" s="37" t="n">
        <f aca="false">IF(C84=0,"n.v.t.",F84/C84)</f>
        <v>1.00212328767123</v>
      </c>
      <c r="H84" s="39" t="n">
        <f aca="false">B84</f>
        <v>1537</v>
      </c>
      <c r="I84" s="40" t="n">
        <f aca="false">IF(C84=0,"n.v.t.",H84/ABS(C84)-SIGN(C84))</f>
        <v>0.0527397260273972</v>
      </c>
    </row>
    <row r="85" customFormat="false" ht="15" hidden="false" customHeight="true" outlineLevel="0" collapsed="false">
      <c r="A85" s="34" t="s">
        <v>104</v>
      </c>
      <c r="B85" s="35" t="n">
        <v>1296</v>
      </c>
      <c r="C85" s="35" t="n">
        <v>1066</v>
      </c>
      <c r="D85" s="36" t="n">
        <f aca="false">B85-C85</f>
        <v>230</v>
      </c>
      <c r="E85" s="37" t="n">
        <f aca="false">IF(C85=0,"n.v.t.",D85/ABS(C85))</f>
        <v>0.215759849906191</v>
      </c>
      <c r="F85" s="38" t="n">
        <v>1139</v>
      </c>
      <c r="G85" s="37" t="n">
        <f aca="false">IF(C85=0,"n.v.t.",F85/C85)</f>
        <v>1.06848030018762</v>
      </c>
      <c r="H85" s="39" t="n">
        <f aca="false">B85</f>
        <v>1296</v>
      </c>
      <c r="I85" s="40" t="n">
        <f aca="false">IF(C85=0,"n.v.t.",H85/ABS(C85)-SIGN(C85))</f>
        <v>0.215759849906191</v>
      </c>
    </row>
    <row r="86" customFormat="false" ht="15" hidden="false" customHeight="true" outlineLevel="0" collapsed="false">
      <c r="A86" s="34" t="s">
        <v>105</v>
      </c>
      <c r="B86" s="35" t="n">
        <v>799</v>
      </c>
      <c r="C86" s="35" t="n">
        <v>755</v>
      </c>
      <c r="D86" s="36" t="n">
        <f aca="false">B86-C86</f>
        <v>44</v>
      </c>
      <c r="E86" s="37" t="n">
        <f aca="false">IF(C86=0,"n.v.t.",D86/ABS(C86))</f>
        <v>0.0582781456953642</v>
      </c>
      <c r="F86" s="38" t="n">
        <v>760.01</v>
      </c>
      <c r="G86" s="37" t="n">
        <f aca="false">IF(C86=0,"n.v.t.",F86/C86)</f>
        <v>1.0066357615894</v>
      </c>
      <c r="H86" s="39" t="n">
        <f aca="false">B86</f>
        <v>799</v>
      </c>
      <c r="I86" s="40" t="n">
        <f aca="false">IF(C86=0,"n.v.t.",H86/ABS(C86)-SIGN(C86))</f>
        <v>0.0582781456953643</v>
      </c>
    </row>
    <row r="87" customFormat="false" ht="15" hidden="false" customHeight="true" outlineLevel="0" collapsed="false">
      <c r="A87" s="34" t="s">
        <v>106</v>
      </c>
      <c r="B87" s="35" t="n">
        <v>40</v>
      </c>
      <c r="C87" s="35" t="n">
        <v>40</v>
      </c>
      <c r="D87" s="36" t="n">
        <f aca="false">B87-C87</f>
        <v>0</v>
      </c>
      <c r="E87" s="37" t="n">
        <f aca="false">IF(C87=0,"n.v.t.",D87/ABS(C87))</f>
        <v>0</v>
      </c>
      <c r="F87" s="38" t="n">
        <v>40</v>
      </c>
      <c r="G87" s="37" t="n">
        <f aca="false">IF(C87=0,"n.v.t.",F87/C87)</f>
        <v>1</v>
      </c>
      <c r="H87" s="39" t="n">
        <f aca="false">B87</f>
        <v>40</v>
      </c>
      <c r="I87" s="40" t="n">
        <f aca="false">IF(C87=0,"n.v.t.",H87/ABS(C87)-SIGN(C87))</f>
        <v>0</v>
      </c>
    </row>
    <row r="88" customFormat="false" ht="15" hidden="false" customHeight="true" outlineLevel="0" collapsed="false">
      <c r="A88" s="34" t="s">
        <v>107</v>
      </c>
      <c r="B88" s="35" t="n">
        <v>13250</v>
      </c>
      <c r="C88" s="35" t="n">
        <v>16819</v>
      </c>
      <c r="D88" s="36" t="n">
        <f aca="false">B88-C88</f>
        <v>-3569</v>
      </c>
      <c r="E88" s="37" t="n">
        <f aca="false">IF(C88=0,"n.v.t.",D88/ABS(C88))</f>
        <v>-0.212200487543849</v>
      </c>
      <c r="F88" s="38" t="n">
        <v>24284.7</v>
      </c>
      <c r="G88" s="37" t="n">
        <f aca="false">IF(C88=0,"n.v.t.",F88/C88)</f>
        <v>1.44388489208633</v>
      </c>
      <c r="H88" s="39" t="n">
        <f aca="false">B88</f>
        <v>13250</v>
      </c>
      <c r="I88" s="40" t="n">
        <f aca="false">IF(C88=0,"n.v.t.",H88/ABS(C88)-SIGN(C88))</f>
        <v>-0.212200487543849</v>
      </c>
    </row>
    <row r="89" customFormat="false" ht="15" hidden="false" customHeight="true" outlineLevel="0" collapsed="false">
      <c r="A89" s="34" t="s">
        <v>108</v>
      </c>
      <c r="B89" s="35" t="n">
        <v>751</v>
      </c>
      <c r="C89" s="35" t="n">
        <v>715</v>
      </c>
      <c r="D89" s="36" t="n">
        <f aca="false">B89-C89</f>
        <v>36</v>
      </c>
      <c r="E89" s="37" t="n">
        <f aca="false">IF(C89=0,"n.v.t.",D89/ABS(C89))</f>
        <v>0.0503496503496504</v>
      </c>
      <c r="F89" s="38" t="n">
        <v>716.26</v>
      </c>
      <c r="G89" s="37" t="n">
        <f aca="false">IF(C89=0,"n.v.t.",F89/C89)</f>
        <v>1.00176223776224</v>
      </c>
      <c r="H89" s="39" t="n">
        <f aca="false">B89</f>
        <v>751</v>
      </c>
      <c r="I89" s="40" t="n">
        <f aca="false">IF(C89=0,"n.v.t.",H89/ABS(C89)-SIGN(C89))</f>
        <v>0.0503496503496503</v>
      </c>
    </row>
    <row r="90" customFormat="false" ht="15" hidden="false" customHeight="true" outlineLevel="0" collapsed="false">
      <c r="A90" s="34" t="s">
        <v>109</v>
      </c>
      <c r="B90" s="35" t="n">
        <v>13750</v>
      </c>
      <c r="C90" s="35" t="n">
        <v>12882</v>
      </c>
      <c r="D90" s="36" t="n">
        <f aca="false">B90-C90</f>
        <v>868</v>
      </c>
      <c r="E90" s="37" t="n">
        <f aca="false">IF(C90=0,"n.v.t.",D90/ABS(C90))</f>
        <v>0.0673808414842416</v>
      </c>
      <c r="F90" s="38" t="n">
        <v>13094.36</v>
      </c>
      <c r="G90" s="37" t="n">
        <f aca="false">IF(C90=0,"n.v.t.",F90/C90)</f>
        <v>1.01648501785437</v>
      </c>
      <c r="H90" s="39" t="n">
        <f aca="false">B90</f>
        <v>13750</v>
      </c>
      <c r="I90" s="40" t="n">
        <f aca="false">IF(C90=0,"n.v.t.",H90/ABS(C90)-SIGN(C90))</f>
        <v>0.0673808414842416</v>
      </c>
    </row>
    <row r="91" customFormat="false" ht="15" hidden="false" customHeight="true" outlineLevel="0" collapsed="false">
      <c r="A91" s="41" t="s">
        <v>110</v>
      </c>
      <c r="B91" s="42" t="n">
        <v>7939</v>
      </c>
      <c r="C91" s="42" t="n">
        <v>7560</v>
      </c>
      <c r="D91" s="43" t="n">
        <f aca="false">B91-C91</f>
        <v>379</v>
      </c>
      <c r="E91" s="44" t="n">
        <f aca="false">IF(C91=0,"n.v.t.",D91/ABS(C91))</f>
        <v>0.0501322751322751</v>
      </c>
      <c r="F91" s="45" t="n">
        <v>6930</v>
      </c>
      <c r="G91" s="44" t="n">
        <f aca="false">IF(C91=0,"n.v.t.",F91/C91)</f>
        <v>0.916666666666667</v>
      </c>
      <c r="H91" s="43" t="n">
        <f aca="false">ROUND(C91*(1+$H$3),0)</f>
        <v>8089</v>
      </c>
      <c r="I91" s="46" t="n">
        <f aca="false">IF(C91=0,"n.v.t.",H91/ABS(C91)-SIGN(C91))</f>
        <v>0.069973544973545</v>
      </c>
    </row>
    <row r="92" customFormat="false" ht="15" hidden="false" customHeight="true" outlineLevel="0" collapsed="false">
      <c r="A92" s="47" t="s">
        <v>111</v>
      </c>
      <c r="B92" s="47" t="n">
        <f aca="false">SUM(B84:B91)</f>
        <v>39362</v>
      </c>
      <c r="C92" s="47" t="n">
        <f aca="false">SUM(C84:C91)</f>
        <v>41297</v>
      </c>
      <c r="D92" s="47" t="n">
        <f aca="false">B92-C92</f>
        <v>-1935</v>
      </c>
      <c r="E92" s="48" t="n">
        <f aca="false">IF(C92=0,"n.v.t.",D92/ABS(C92))</f>
        <v>-0.0468557038041504</v>
      </c>
      <c r="F92" s="49" t="n">
        <f aca="false">SUM(F84:F91)</f>
        <v>48427.43</v>
      </c>
      <c r="G92" s="48" t="n">
        <f aca="false">IF(C92=0,"n.v.t.",F92/C92)</f>
        <v>1.17266217885076</v>
      </c>
      <c r="H92" s="47" t="n">
        <f aca="false">SUM(H84:H91)</f>
        <v>39512</v>
      </c>
      <c r="I92" s="48" t="n">
        <f aca="false">IF(C92=0,"n.v.t.",H92/ABS(C92)-SIGN(C92))</f>
        <v>-0.0432234787030535</v>
      </c>
    </row>
    <row r="93" customFormat="false" ht="15" hidden="false" customHeight="true" outlineLevel="0" collapsed="false">
      <c r="A93" s="25"/>
      <c r="B93" s="25"/>
      <c r="C93" s="25"/>
      <c r="D93" s="25"/>
      <c r="E93" s="50"/>
      <c r="F93" s="25"/>
      <c r="G93" s="50"/>
      <c r="H93" s="25"/>
      <c r="I93" s="50"/>
    </row>
    <row r="94" customFormat="false" ht="15" hidden="false" customHeight="true" outlineLevel="0" collapsed="false">
      <c r="A94" s="32" t="s">
        <v>112</v>
      </c>
      <c r="B94" s="33"/>
      <c r="C94" s="33"/>
      <c r="D94" s="33"/>
      <c r="E94" s="51"/>
      <c r="F94" s="33"/>
      <c r="G94" s="51"/>
      <c r="H94" s="33"/>
      <c r="I94" s="51"/>
    </row>
    <row r="95" customFormat="false" ht="15" hidden="false" customHeight="true" outlineLevel="0" collapsed="false">
      <c r="A95" s="34" t="s">
        <v>113</v>
      </c>
      <c r="B95" s="35" t="n">
        <v>3252</v>
      </c>
      <c r="C95" s="35" t="n">
        <v>3040</v>
      </c>
      <c r="D95" s="36" t="n">
        <f aca="false">B95-C95</f>
        <v>212</v>
      </c>
      <c r="E95" s="37" t="n">
        <f aca="false">IF(C95=0,"n.v.t.",D95/ABS(C95))</f>
        <v>0.0697368421052632</v>
      </c>
      <c r="F95" s="38" t="n">
        <v>2322.36</v>
      </c>
      <c r="G95" s="37" t="n">
        <f aca="false">IF(C95=0,"n.v.t.",F95/C95)</f>
        <v>0.763934210526316</v>
      </c>
      <c r="H95" s="39" t="n">
        <f aca="false">B95</f>
        <v>3252</v>
      </c>
      <c r="I95" s="40" t="n">
        <f aca="false">IF(C95=0,"n.v.t.",H95/ABS(C95)-SIGN(C95))</f>
        <v>0.0697368421052631</v>
      </c>
    </row>
    <row r="96" customFormat="false" ht="15" hidden="false" customHeight="true" outlineLevel="0" collapsed="false">
      <c r="A96" s="41" t="s">
        <v>114</v>
      </c>
      <c r="B96" s="42" t="n">
        <v>5000</v>
      </c>
      <c r="C96" s="42" t="n">
        <v>1487.3</v>
      </c>
      <c r="D96" s="43" t="n">
        <f aca="false">B96-C96</f>
        <v>3512.7</v>
      </c>
      <c r="E96" s="44" t="n">
        <f aca="false">IF(C96=0,"n.v.t.",D96/ABS(C96))</f>
        <v>2.36179654407315</v>
      </c>
      <c r="F96" s="45" t="n">
        <v>1363.34</v>
      </c>
      <c r="G96" s="44" t="n">
        <f aca="false">IF(C96=0,"n.v.t.",F96/C96)</f>
        <v>0.916654340079338</v>
      </c>
      <c r="H96" s="43" t="n">
        <f aca="false">ROUND(C96*(1+$H$3),0)</f>
        <v>1591</v>
      </c>
      <c r="I96" s="46" t="n">
        <f aca="false">IF(C96=0,"n.v.t.",H96/ABS(C96)-SIGN(C96))</f>
        <v>0.0697236603240772</v>
      </c>
    </row>
    <row r="97" customFormat="false" ht="15" hidden="false" customHeight="true" outlineLevel="0" collapsed="false">
      <c r="A97" s="47" t="s">
        <v>115</v>
      </c>
      <c r="B97" s="47" t="n">
        <f aca="false">SUM(B95:B96)</f>
        <v>8252</v>
      </c>
      <c r="C97" s="47" t="n">
        <f aca="false">SUM(C95:C96)</f>
        <v>4527.3</v>
      </c>
      <c r="D97" s="47" t="n">
        <f aca="false">B97-C97</f>
        <v>3724.7</v>
      </c>
      <c r="E97" s="48" t="n">
        <f aca="false">IF(C97=0,"n.v.t.",D97/ABS(C97))</f>
        <v>0.822719943454156</v>
      </c>
      <c r="F97" s="49" t="n">
        <f aca="false">SUM(F95:F96)</f>
        <v>3685.7</v>
      </c>
      <c r="G97" s="48" t="n">
        <f aca="false">IF(C97=0,"n.v.t.",F97/C97)</f>
        <v>0.814105537516842</v>
      </c>
      <c r="H97" s="47" t="n">
        <f aca="false">SUM(H95:H96)</f>
        <v>4843</v>
      </c>
      <c r="I97" s="48" t="n">
        <f aca="false">IF(C97=0,"n.v.t.",H97/ABS(C97)-SIGN(C97))</f>
        <v>0.0697325116515362</v>
      </c>
    </row>
    <row r="98" customFormat="false" ht="15" hidden="false" customHeight="true" outlineLevel="0" collapsed="false">
      <c r="A98" s="25"/>
      <c r="B98" s="25"/>
      <c r="C98" s="25"/>
      <c r="D98" s="25"/>
      <c r="E98" s="50"/>
      <c r="F98" s="25"/>
      <c r="G98" s="50"/>
      <c r="H98" s="25"/>
      <c r="I98" s="50"/>
    </row>
    <row r="99" customFormat="false" ht="15" hidden="false" customHeight="true" outlineLevel="0" collapsed="false">
      <c r="A99" s="32" t="s">
        <v>116</v>
      </c>
      <c r="B99" s="33"/>
      <c r="C99" s="33"/>
      <c r="D99" s="33"/>
      <c r="E99" s="51"/>
      <c r="F99" s="33"/>
      <c r="G99" s="51"/>
      <c r="H99" s="33"/>
      <c r="I99" s="51"/>
    </row>
    <row r="100" customFormat="false" ht="15" hidden="false" customHeight="true" outlineLevel="0" collapsed="false">
      <c r="A100" s="41" t="s">
        <v>117</v>
      </c>
      <c r="B100" s="42" t="n">
        <v>22500</v>
      </c>
      <c r="C100" s="42" t="n">
        <v>25281</v>
      </c>
      <c r="D100" s="43" t="n">
        <f aca="false">B100-C100</f>
        <v>-2781</v>
      </c>
      <c r="E100" s="44" t="n">
        <f aca="false">IF(C100=0,"n.v.t.",D100/ABS(C100))</f>
        <v>-0.11000355998576</v>
      </c>
      <c r="F100" s="45" t="n">
        <v>23174.25</v>
      </c>
      <c r="G100" s="44" t="n">
        <f aca="false">IF(C100=0,"n.v.t.",F100/C100)</f>
        <v>0.916666666666667</v>
      </c>
      <c r="H100" s="43" t="n">
        <f aca="false">ROUND(C100*(1+$H$3),0)</f>
        <v>27051</v>
      </c>
      <c r="I100" s="46" t="n">
        <f aca="false">IF(C100=0,"n.v.t.",H100/ABS(C100)-SIGN(C100))</f>
        <v>0.0700130532811203</v>
      </c>
    </row>
    <row r="101" customFormat="false" ht="15" hidden="false" customHeight="true" outlineLevel="0" collapsed="false">
      <c r="A101" s="34" t="s">
        <v>118</v>
      </c>
      <c r="B101" s="35" t="n">
        <v>1000</v>
      </c>
      <c r="C101" s="35" t="n">
        <v>0</v>
      </c>
      <c r="D101" s="36" t="n">
        <f aca="false">B101-C101</f>
        <v>1000</v>
      </c>
      <c r="E101" s="37" t="str">
        <f aca="false">IF(C101=0,"n.v.t.",D101/ABS(C101))</f>
        <v>n.v.t.</v>
      </c>
      <c r="F101" s="38" t="n">
        <v>1391.52</v>
      </c>
      <c r="G101" s="37" t="str">
        <f aca="false">IF(C101=0,"n.v.t.",F101/C101)</f>
        <v>n.v.t.</v>
      </c>
      <c r="H101" s="39" t="n">
        <f aca="false">B101</f>
        <v>1000</v>
      </c>
      <c r="I101" s="40" t="str">
        <f aca="false">IF(C101=0,"n.v.t.",H101/ABS(C101)-SIGN(C101))</f>
        <v>n.v.t.</v>
      </c>
    </row>
    <row r="102" customFormat="false" ht="15" hidden="false" customHeight="true" outlineLevel="0" collapsed="false">
      <c r="A102" s="47" t="s">
        <v>119</v>
      </c>
      <c r="B102" s="47" t="n">
        <f aca="false">SUM(B100:B101)</f>
        <v>23500</v>
      </c>
      <c r="C102" s="47" t="n">
        <f aca="false">SUM(C100:C101)</f>
        <v>25281</v>
      </c>
      <c r="D102" s="47" t="n">
        <f aca="false">B102-C102</f>
        <v>-1781</v>
      </c>
      <c r="E102" s="48" t="n">
        <f aca="false">IF(C102=0,"n.v.t.",D102/ABS(C102))</f>
        <v>-0.0704481626517938</v>
      </c>
      <c r="F102" s="49" t="n">
        <f aca="false">SUM(F100:F101)</f>
        <v>24565.77</v>
      </c>
      <c r="G102" s="48" t="n">
        <f aca="false">IF(C102=0,"n.v.t.",F102/C102)</f>
        <v>0.971708793164827</v>
      </c>
      <c r="H102" s="47" t="n">
        <f aca="false">SUM(H100:H101)</f>
        <v>28051</v>
      </c>
      <c r="I102" s="48" t="n">
        <f aca="false">IF(C102=0,"n.v.t.",H102/ABS(C102)-SIGN(C102))</f>
        <v>0.109568450615086</v>
      </c>
    </row>
    <row r="103" customFormat="false" ht="15" hidden="false" customHeight="true" outlineLevel="0" collapsed="false">
      <c r="A103" s="25"/>
      <c r="B103" s="25"/>
      <c r="C103" s="25"/>
      <c r="D103" s="25"/>
      <c r="E103" s="50"/>
      <c r="F103" s="25"/>
      <c r="G103" s="50"/>
      <c r="H103" s="25"/>
      <c r="I103" s="50"/>
    </row>
    <row r="104" customFormat="false" ht="15" hidden="false" customHeight="true" outlineLevel="0" collapsed="false">
      <c r="A104" s="52" t="s">
        <v>120</v>
      </c>
      <c r="B104" s="52" t="n">
        <f aca="false">B13+B29+B45+B60+B70+B81+B92+B97+B102</f>
        <v>268100</v>
      </c>
      <c r="C104" s="52" t="n">
        <f aca="false">C13+C29+C45+C60+C70+C81+C92+C97+C102</f>
        <v>211734.2</v>
      </c>
      <c r="D104" s="52" t="n">
        <f aca="false">B104-C104</f>
        <v>56365.8</v>
      </c>
      <c r="E104" s="53" t="n">
        <f aca="false">D104/C104</f>
        <v>0.266210182389052</v>
      </c>
      <c r="F104" s="54" t="n">
        <f aca="false">F13+F29+F45+F60+F70+F81+F92+F97+F102</f>
        <v>207578.08</v>
      </c>
      <c r="G104" s="53" t="n">
        <f aca="false">IF(C104=0,"n.v.t.",F104/C104)</f>
        <v>0.980371050118498</v>
      </c>
      <c r="H104" s="52" t="n">
        <f aca="false">H13+H29+H45+H60+H70+H81+H92+H97+H102</f>
        <v>219044</v>
      </c>
      <c r="I104" s="53" t="n">
        <f aca="false">IF(C104=0,"n.v.t.",H104/ABS(C104)-SIGN(C104))</f>
        <v>0.0345234732981257</v>
      </c>
    </row>
    <row r="105" customFormat="false" ht="15" hidden="false" customHeight="true" outlineLevel="0" collapsed="false">
      <c r="A105" s="25"/>
      <c r="B105" s="25"/>
      <c r="C105" s="25"/>
      <c r="D105" s="25"/>
      <c r="E105" s="50"/>
      <c r="F105" s="25"/>
      <c r="G105" s="50"/>
      <c r="H105" s="25"/>
      <c r="I105" s="50"/>
    </row>
    <row r="106" customFormat="false" ht="15" hidden="false" customHeight="true" outlineLevel="0" collapsed="false">
      <c r="A106" s="25"/>
      <c r="B106" s="25"/>
      <c r="C106" s="25"/>
      <c r="D106" s="25"/>
      <c r="E106" s="50"/>
      <c r="F106" s="25"/>
      <c r="G106" s="50"/>
      <c r="H106" s="25"/>
      <c r="I106" s="50"/>
    </row>
    <row r="107" customFormat="false" ht="31.5" hidden="false" customHeight="true" outlineLevel="0" collapsed="false">
      <c r="A107" s="30" t="s">
        <v>121</v>
      </c>
      <c r="B107" s="31" t="s">
        <v>30</v>
      </c>
      <c r="C107" s="31" t="s">
        <v>31</v>
      </c>
      <c r="D107" s="31" t="s">
        <v>4</v>
      </c>
      <c r="E107" s="55" t="s">
        <v>32</v>
      </c>
      <c r="F107" s="31" t="s">
        <v>33</v>
      </c>
      <c r="G107" s="55" t="s">
        <v>34</v>
      </c>
      <c r="H107" s="31" t="s">
        <v>6</v>
      </c>
      <c r="I107" s="55" t="s">
        <v>35</v>
      </c>
    </row>
    <row r="108" customFormat="false" ht="15" hidden="false" customHeight="true" outlineLevel="0" collapsed="false">
      <c r="A108" s="32" t="s">
        <v>122</v>
      </c>
      <c r="B108" s="33"/>
      <c r="C108" s="33"/>
      <c r="D108" s="33"/>
      <c r="E108" s="51"/>
      <c r="F108" s="33"/>
      <c r="G108" s="51"/>
      <c r="H108" s="33"/>
      <c r="I108" s="51"/>
    </row>
    <row r="109" customFormat="false" ht="15" hidden="false" customHeight="true" outlineLevel="0" collapsed="false">
      <c r="A109" s="34" t="s">
        <v>123</v>
      </c>
      <c r="B109" s="35" t="n">
        <v>263493</v>
      </c>
      <c r="C109" s="35" t="n">
        <v>207484.2</v>
      </c>
      <c r="D109" s="36" t="n">
        <f aca="false">B109-C109</f>
        <v>56008.8</v>
      </c>
      <c r="E109" s="37" t="n">
        <f aca="false">IF(C109=0,"n.v.t.",D109/ABS(C109))</f>
        <v>0.269942482367332</v>
      </c>
      <c r="F109" s="38" t="n">
        <v>190193.52</v>
      </c>
      <c r="G109" s="37" t="n">
        <f aca="false">IF(C109=0,"n.v.t.",F109/C109)</f>
        <v>0.916665076184114</v>
      </c>
      <c r="H109" s="39" t="n">
        <f aca="false">H104-H113-H114-H115</f>
        <v>214437</v>
      </c>
      <c r="I109" s="40" t="n">
        <f aca="false">IF(C109=0,"n.v.t.",H109/ABS(C109)-SIGN(C109))</f>
        <v>0.0335100214859734</v>
      </c>
    </row>
    <row r="110" customFormat="false" ht="15" hidden="false" customHeight="true" outlineLevel="0" collapsed="false">
      <c r="A110" s="47" t="s">
        <v>124</v>
      </c>
      <c r="B110" s="47" t="n">
        <f aca="false">SUM(B109:B109)</f>
        <v>263493</v>
      </c>
      <c r="C110" s="47" t="n">
        <f aca="false">SUM(C109:C109)</f>
        <v>207484.2</v>
      </c>
      <c r="D110" s="47" t="n">
        <f aca="false">B110-C110</f>
        <v>56008.8</v>
      </c>
      <c r="E110" s="48" t="n">
        <f aca="false">IF(C110=0,"n.v.t.",D110/ABS(C110))</f>
        <v>0.269942482367332</v>
      </c>
      <c r="F110" s="49" t="n">
        <f aca="false">SUM(F109:F109)</f>
        <v>190193.52</v>
      </c>
      <c r="G110" s="48" t="n">
        <f aca="false">IF(C110=0,"n.v.t.",F110/C110)</f>
        <v>0.916665076184114</v>
      </c>
      <c r="H110" s="47" t="n">
        <f aca="false">SUM(H109:H109)</f>
        <v>214437</v>
      </c>
      <c r="I110" s="48" t="n">
        <f aca="false">IF(C110=0,"n.v.t.",H110/ABS(C110)-SIGN(C110))</f>
        <v>0.0335100214859734</v>
      </c>
    </row>
    <row r="111" customFormat="false" ht="15" hidden="false" customHeight="true" outlineLevel="0" collapsed="false">
      <c r="A111" s="25"/>
      <c r="B111" s="25"/>
      <c r="C111" s="25"/>
      <c r="D111" s="25"/>
      <c r="E111" s="50"/>
      <c r="F111" s="25"/>
      <c r="G111" s="50"/>
      <c r="H111" s="25"/>
      <c r="I111" s="50"/>
    </row>
    <row r="112" customFormat="false" ht="15" hidden="false" customHeight="true" outlineLevel="0" collapsed="false">
      <c r="A112" s="32" t="s">
        <v>125</v>
      </c>
      <c r="B112" s="33"/>
      <c r="C112" s="33"/>
      <c r="D112" s="33"/>
      <c r="E112" s="51"/>
      <c r="F112" s="33"/>
      <c r="G112" s="51"/>
      <c r="H112" s="33"/>
      <c r="I112" s="51"/>
    </row>
    <row r="113" customFormat="false" ht="15" hidden="false" customHeight="true" outlineLevel="0" collapsed="false">
      <c r="A113" s="34" t="s">
        <v>126</v>
      </c>
      <c r="B113" s="35" t="n">
        <v>3000</v>
      </c>
      <c r="C113" s="35" t="n">
        <v>3000</v>
      </c>
      <c r="D113" s="36" t="n">
        <f aca="false">B113-C113</f>
        <v>0</v>
      </c>
      <c r="E113" s="37" t="n">
        <f aca="false">IF(C113=0,"n.v.t.",D113/ABS(C113))</f>
        <v>0</v>
      </c>
      <c r="F113" s="38" t="n">
        <v>707.05</v>
      </c>
      <c r="G113" s="37" t="n">
        <f aca="false">IF(C113=0,"n.v.t.",F113/C113)</f>
        <v>0.235683333333333</v>
      </c>
      <c r="H113" s="39" t="n">
        <f aca="false">B113</f>
        <v>3000</v>
      </c>
      <c r="I113" s="40" t="n">
        <f aca="false">IF(C113=0,"n.v.t.",H113/ABS(C113)-SIGN(C113))</f>
        <v>0</v>
      </c>
    </row>
    <row r="114" customFormat="false" ht="15" hidden="false" customHeight="true" outlineLevel="0" collapsed="false">
      <c r="A114" s="34" t="s">
        <v>82</v>
      </c>
      <c r="B114" s="35" t="n">
        <v>257</v>
      </c>
      <c r="C114" s="35" t="n">
        <v>250</v>
      </c>
      <c r="D114" s="36" t="n">
        <f aca="false">B114-C114</f>
        <v>7</v>
      </c>
      <c r="E114" s="37" t="n">
        <f aca="false">IF(C114=0,"n.v.t.",D114/ABS(C114))</f>
        <v>0.028</v>
      </c>
      <c r="F114" s="38" t="n">
        <v>256.54</v>
      </c>
      <c r="G114" s="37" t="n">
        <f aca="false">IF(C114=0,"n.v.t.",F114/C114)</f>
        <v>1.02616</v>
      </c>
      <c r="H114" s="39" t="n">
        <f aca="false">B114</f>
        <v>257</v>
      </c>
      <c r="I114" s="40" t="n">
        <f aca="false">IF(C114=0,"n.v.t.",H114/ABS(C114)-SIGN(C114))</f>
        <v>0.028</v>
      </c>
    </row>
    <row r="115" customFormat="false" ht="15" hidden="false" customHeight="true" outlineLevel="0" collapsed="false">
      <c r="A115" s="34" t="s">
        <v>127</v>
      </c>
      <c r="B115" s="35" t="n">
        <v>1350</v>
      </c>
      <c r="C115" s="35" t="n">
        <v>1000</v>
      </c>
      <c r="D115" s="36" t="n">
        <f aca="false">B115-C115</f>
        <v>350</v>
      </c>
      <c r="E115" s="37" t="n">
        <f aca="false">IF(C115=0,"n.v.t.",D115/ABS(C115))</f>
        <v>0.35</v>
      </c>
      <c r="F115" s="38" t="n">
        <v>1350</v>
      </c>
      <c r="G115" s="37" t="n">
        <f aca="false">IF(C115=0,"n.v.t.",F115/C115)</f>
        <v>1.35</v>
      </c>
      <c r="H115" s="39" t="n">
        <f aca="false">B115</f>
        <v>1350</v>
      </c>
      <c r="I115" s="40" t="n">
        <f aca="false">IF(C115=0,"n.v.t.",H115/ABS(C115)-SIGN(C115))</f>
        <v>0.35</v>
      </c>
    </row>
    <row r="116" customFormat="false" ht="15" hidden="false" customHeight="true" outlineLevel="0" collapsed="false">
      <c r="A116" s="47" t="s">
        <v>128</v>
      </c>
      <c r="B116" s="47" t="n">
        <f aca="false">SUM(B113:B115)</f>
        <v>4607</v>
      </c>
      <c r="C116" s="47" t="n">
        <f aca="false">SUM(C113:C115)</f>
        <v>4250</v>
      </c>
      <c r="D116" s="47" t="n">
        <f aca="false">B116-C116</f>
        <v>357</v>
      </c>
      <c r="E116" s="48" t="n">
        <f aca="false">IF(C116=0,"n.v.t.",D116/ABS(C116))</f>
        <v>0.084</v>
      </c>
      <c r="F116" s="49" t="n">
        <f aca="false">SUM(F113:F115)</f>
        <v>2313.59</v>
      </c>
      <c r="G116" s="48" t="n">
        <f aca="false">IF(C116=0,"n.v.t.",F116/C116)</f>
        <v>0.544374117647059</v>
      </c>
      <c r="H116" s="47" t="n">
        <f aca="false">SUM(H113:H115)</f>
        <v>4607</v>
      </c>
      <c r="I116" s="48" t="n">
        <f aca="false">IF(C116=0,"n.v.t.",H116/ABS(C116)-SIGN(C116))</f>
        <v>0.0840000000000001</v>
      </c>
    </row>
    <row r="117" customFormat="false" ht="15" hidden="false" customHeight="true" outlineLevel="0" collapsed="false">
      <c r="A117" s="25"/>
      <c r="B117" s="25"/>
      <c r="C117" s="25"/>
      <c r="D117" s="25"/>
      <c r="E117" s="50"/>
      <c r="F117" s="25"/>
      <c r="G117" s="50"/>
      <c r="H117" s="25"/>
      <c r="I117" s="50"/>
    </row>
    <row r="118" customFormat="false" ht="15" hidden="false" customHeight="true" outlineLevel="0" collapsed="false">
      <c r="A118" s="52" t="s">
        <v>129</v>
      </c>
      <c r="B118" s="52" t="n">
        <f aca="false">B110+B116</f>
        <v>268100</v>
      </c>
      <c r="C118" s="52" t="n">
        <f aca="false">C110+C116</f>
        <v>211734.2</v>
      </c>
      <c r="D118" s="52" t="n">
        <f aca="false">B118-C118</f>
        <v>56365.8</v>
      </c>
      <c r="E118" s="53" t="n">
        <f aca="false">D118/C118</f>
        <v>0.266210182389052</v>
      </c>
      <c r="F118" s="54" t="n">
        <f aca="false">F110+F116</f>
        <v>192507.11</v>
      </c>
      <c r="G118" s="53" t="n">
        <f aca="false">IF(C118=0,"n.v.t.",F118/C118)</f>
        <v>0.909192326983548</v>
      </c>
      <c r="H118" s="52" t="n">
        <f aca="false">H110+H116</f>
        <v>219044</v>
      </c>
      <c r="I118" s="53" t="n">
        <f aca="false">IF(C118=0,"n.v.t.",H118/ABS(C118)-SIGN(C118))</f>
        <v>0.0345234732981257</v>
      </c>
    </row>
    <row r="119" customFormat="false" ht="15" hidden="false" customHeight="true" outlineLevel="0" collapsed="false">
      <c r="A119" s="25"/>
      <c r="B119" s="25"/>
      <c r="C119" s="25"/>
      <c r="D119" s="25"/>
      <c r="E119" s="50"/>
      <c r="F119" s="25"/>
      <c r="G119" s="50"/>
      <c r="H119" s="25"/>
      <c r="I119" s="50"/>
    </row>
    <row r="120" customFormat="false" ht="15" hidden="false" customHeight="true" outlineLevel="0" collapsed="false">
      <c r="A120" s="18" t="s">
        <v>130</v>
      </c>
      <c r="B120" s="56" t="n">
        <f aca="false">B118-B104</f>
        <v>0</v>
      </c>
      <c r="C120" s="56" t="n">
        <f aca="false">C118-C104</f>
        <v>0</v>
      </c>
      <c r="D120" s="25"/>
      <c r="E120" s="50"/>
      <c r="F120" s="56" t="n">
        <f aca="false">F118-F104</f>
        <v>-15070.97</v>
      </c>
      <c r="G120" s="50"/>
      <c r="H120" s="56" t="n">
        <f aca="false">H118-H104</f>
        <v>0</v>
      </c>
      <c r="I120" s="50"/>
    </row>
  </sheetData>
  <mergeCells count="2">
    <mergeCell ref="A2:I2"/>
    <mergeCell ref="A3:F3"/>
  </mergeCells>
  <conditionalFormatting sqref="D6:E102">
    <cfRule type="expression" priority="2" aboveAverage="0" equalAverage="0" bottom="0" percent="0" rank="0" text="" dxfId="0">
      <formula>AND(ISNUMBER($E6),$E6&gt;=0.25,$D6&gt;=1000,LEFT($A6,6)&lt;&gt;"Totaal")</formula>
    </cfRule>
  </conditionalFormatting>
  <conditionalFormatting sqref="G6:G102">
    <cfRule type="expression" priority="3" aboveAverage="0" equalAverage="0" bottom="0" percent="0" rank="0" text="" dxfId="1">
      <formula>AND(ISNUMBER($G6),$G6&gt;1.1,LEFT($A6,6)&lt;&gt;"Totaal")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4" min="2" style="1" width="14"/>
    <col collapsed="false" customWidth="true" hidden="false" outlineLevel="0" max="5" min="5" style="1" width="12"/>
  </cols>
  <sheetData>
    <row r="1" customFormat="false" ht="17.25" hidden="false" customHeight="true" outlineLevel="0" collapsed="false">
      <c r="A1" s="24" t="s">
        <v>131</v>
      </c>
      <c r="B1" s="25"/>
      <c r="C1" s="25"/>
      <c r="D1" s="25"/>
      <c r="E1" s="25"/>
    </row>
    <row r="2" customFormat="false" ht="15" hidden="false" customHeight="true" outlineLevel="0" collapsed="false">
      <c r="A2" s="25"/>
      <c r="B2" s="25"/>
      <c r="C2" s="25"/>
      <c r="D2" s="25"/>
      <c r="E2" s="25"/>
    </row>
    <row r="3" customFormat="false" ht="15" hidden="false" customHeight="true" outlineLevel="0" collapsed="false">
      <c r="A3" s="57" t="s">
        <v>132</v>
      </c>
      <c r="B3" s="57" t="s">
        <v>30</v>
      </c>
      <c r="C3" s="57" t="s">
        <v>31</v>
      </c>
      <c r="D3" s="57" t="s">
        <v>4</v>
      </c>
      <c r="E3" s="57" t="s">
        <v>32</v>
      </c>
    </row>
    <row r="4" customFormat="false" ht="15" hidden="false" customHeight="true" outlineLevel="0" collapsed="false">
      <c r="A4" s="36" t="s">
        <v>36</v>
      </c>
      <c r="B4" s="58" t="n">
        <f aca="false">Begroting!B13</f>
        <v>23509</v>
      </c>
      <c r="C4" s="58" t="n">
        <f aca="false">Begroting!C13</f>
        <v>31102</v>
      </c>
      <c r="D4" s="36" t="n">
        <f aca="false">B4-C4</f>
        <v>-7593</v>
      </c>
      <c r="E4" s="59" t="n">
        <f aca="false">IF(C4=0,"n.v.t.",D4/ABS(C4))</f>
        <v>-0.244132210147257</v>
      </c>
    </row>
    <row r="5" customFormat="false" ht="15" hidden="false" customHeight="true" outlineLevel="0" collapsed="false">
      <c r="A5" s="36" t="s">
        <v>45</v>
      </c>
      <c r="B5" s="58" t="n">
        <f aca="false">Begroting!B29</f>
        <v>38796</v>
      </c>
      <c r="C5" s="58" t="n">
        <f aca="false">Begroting!C29</f>
        <v>28522.8</v>
      </c>
      <c r="D5" s="36" t="n">
        <f aca="false">B5-C5</f>
        <v>10273.2</v>
      </c>
      <c r="E5" s="59" t="n">
        <f aca="false">IF(C5=0,"n.v.t.",D5/ABS(C5))</f>
        <v>0.360175017880433</v>
      </c>
    </row>
    <row r="6" customFormat="false" ht="15" hidden="false" customHeight="true" outlineLevel="0" collapsed="false">
      <c r="A6" s="36" t="s">
        <v>60</v>
      </c>
      <c r="B6" s="58" t="n">
        <f aca="false">Begroting!B45</f>
        <v>29805</v>
      </c>
      <c r="C6" s="58" t="n">
        <f aca="false">Begroting!C45</f>
        <v>23172.1</v>
      </c>
      <c r="D6" s="36" t="n">
        <f aca="false">B6-C6</f>
        <v>6632.9</v>
      </c>
      <c r="E6" s="59" t="n">
        <f aca="false">IF(C6=0,"n.v.t.",D6/ABS(C6))</f>
        <v>0.286245096473777</v>
      </c>
    </row>
    <row r="7" customFormat="false" ht="15" hidden="false" customHeight="true" outlineLevel="0" collapsed="false">
      <c r="A7" s="36" t="s">
        <v>73</v>
      </c>
      <c r="B7" s="58" t="n">
        <f aca="false">Begroting!B60</f>
        <v>21987</v>
      </c>
      <c r="C7" s="58" t="n">
        <f aca="false">Begroting!C60</f>
        <v>16104.1</v>
      </c>
      <c r="D7" s="36" t="n">
        <f aca="false">B7-C7</f>
        <v>5882.9</v>
      </c>
      <c r="E7" s="59" t="n">
        <f aca="false">IF(C7=0,"n.v.t.",D7/ABS(C7))</f>
        <v>0.365304487677051</v>
      </c>
    </row>
    <row r="8" customFormat="false" ht="15" hidden="false" customHeight="true" outlineLevel="0" collapsed="false">
      <c r="A8" s="36" t="s">
        <v>85</v>
      </c>
      <c r="B8" s="58" t="n">
        <f aca="false">Begroting!B70</f>
        <v>74848</v>
      </c>
      <c r="C8" s="58" t="n">
        <f aca="false">Begroting!C70</f>
        <v>34175</v>
      </c>
      <c r="D8" s="36" t="n">
        <f aca="false">B8-C8</f>
        <v>40673</v>
      </c>
      <c r="E8" s="59" t="n">
        <f aca="false">IF(C8=0,"n.v.t.",D8/ABS(C8))</f>
        <v>1.19013899049012</v>
      </c>
    </row>
    <row r="9" customFormat="false" ht="15" hidden="false" customHeight="true" outlineLevel="0" collapsed="false">
      <c r="A9" s="36" t="s">
        <v>94</v>
      </c>
      <c r="B9" s="58" t="n">
        <f aca="false">Begroting!B81</f>
        <v>8041</v>
      </c>
      <c r="C9" s="58" t="n">
        <f aca="false">Begroting!C81</f>
        <v>7552.9</v>
      </c>
      <c r="D9" s="36" t="n">
        <f aca="false">B9-C9</f>
        <v>488.1</v>
      </c>
      <c r="E9" s="59" t="n">
        <f aca="false">IF(C9=0,"n.v.t.",D9/ABS(C9))</f>
        <v>0.0646241840882311</v>
      </c>
    </row>
    <row r="10" customFormat="false" ht="15" hidden="false" customHeight="true" outlineLevel="0" collapsed="false">
      <c r="A10" s="36" t="s">
        <v>102</v>
      </c>
      <c r="B10" s="58" t="n">
        <f aca="false">Begroting!B92</f>
        <v>39362</v>
      </c>
      <c r="C10" s="58" t="n">
        <f aca="false">Begroting!C92</f>
        <v>41297</v>
      </c>
      <c r="D10" s="36" t="n">
        <f aca="false">B10-C10</f>
        <v>-1935</v>
      </c>
      <c r="E10" s="59" t="n">
        <f aca="false">IF(C10=0,"n.v.t.",D10/ABS(C10))</f>
        <v>-0.0468557038041504</v>
      </c>
    </row>
    <row r="11" customFormat="false" ht="15" hidden="false" customHeight="true" outlineLevel="0" collapsed="false">
      <c r="A11" s="36" t="s">
        <v>112</v>
      </c>
      <c r="B11" s="58" t="n">
        <f aca="false">Begroting!B97</f>
        <v>8252</v>
      </c>
      <c r="C11" s="58" t="n">
        <f aca="false">Begroting!C97</f>
        <v>4527.3</v>
      </c>
      <c r="D11" s="36" t="n">
        <f aca="false">B11-C11</f>
        <v>3724.7</v>
      </c>
      <c r="E11" s="59" t="n">
        <f aca="false">IF(C11=0,"n.v.t.",D11/ABS(C11))</f>
        <v>0.822719943454156</v>
      </c>
    </row>
    <row r="12" customFormat="false" ht="15" hidden="false" customHeight="true" outlineLevel="0" collapsed="false">
      <c r="A12" s="36" t="s">
        <v>116</v>
      </c>
      <c r="B12" s="58" t="n">
        <f aca="false">Begroting!B102</f>
        <v>23500</v>
      </c>
      <c r="C12" s="58" t="n">
        <f aca="false">Begroting!C102</f>
        <v>25281</v>
      </c>
      <c r="D12" s="36" t="n">
        <f aca="false">B12-C12</f>
        <v>-1781</v>
      </c>
      <c r="E12" s="59" t="n">
        <f aca="false">IF(C12=0,"n.v.t.",D12/ABS(C12))</f>
        <v>-0.0704481626517938</v>
      </c>
    </row>
    <row r="13" customFormat="false" ht="15" hidden="false" customHeight="true" outlineLevel="0" collapsed="false">
      <c r="A13" s="60" t="s">
        <v>133</v>
      </c>
      <c r="B13" s="61" t="n">
        <f aca="false">Begroting!B104</f>
        <v>268100</v>
      </c>
      <c r="C13" s="61" t="n">
        <f aca="false">Begroting!C104</f>
        <v>211734.2</v>
      </c>
      <c r="D13" s="60" t="n">
        <f aca="false">B13-C13</f>
        <v>56365.8</v>
      </c>
      <c r="E13" s="62" t="n">
        <f aca="false">IF(C13=0,"n.v.t.",D13/ABS(C13))</f>
        <v>0.266210182389052</v>
      </c>
    </row>
    <row r="14" customFormat="false" ht="15" hidden="false" customHeight="true" outlineLevel="0" collapsed="false">
      <c r="A14" s="60" t="s">
        <v>10</v>
      </c>
      <c r="B14" s="61" t="n">
        <f aca="false">Begroting!B109</f>
        <v>263493</v>
      </c>
      <c r="C14" s="61" t="n">
        <f aca="false">Begroting!C109</f>
        <v>207484.2</v>
      </c>
      <c r="D14" s="60" t="n">
        <f aca="false">B14-C14</f>
        <v>56008.8</v>
      </c>
      <c r="E14" s="62" t="n">
        <f aca="false">IF(C14=0,"n.v.t.",D14/ABS(C14))</f>
        <v>0.269942482367332</v>
      </c>
    </row>
  </sheetData>
  <conditionalFormatting sqref="E4:E12">
    <cfRule type="expression" priority="2" aboveAverage="0" equalAverage="0" bottom="0" percent="0" rank="0" text="" dxfId="0">
      <formula>AND(ISNUMBER($E4),$E4&gt;=0.25)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0"/>
    <col collapsed="false" customWidth="true" hidden="false" outlineLevel="0" max="7" min="3" style="1" width="15"/>
    <col collapsed="false" customWidth="true" hidden="false" outlineLevel="0" max="8" min="8" style="1" width="12"/>
    <col collapsed="false" customWidth="true" hidden="false" outlineLevel="0" max="9" min="9" style="1" width="13"/>
    <col collapsed="false" customWidth="true" hidden="false" outlineLevel="0" max="10" min="10" style="1" width="12"/>
  </cols>
  <sheetData>
    <row r="1" customFormat="false" ht="17.25" hidden="false" customHeight="true" outlineLevel="0" collapsed="false">
      <c r="A1" s="24" t="s">
        <v>134</v>
      </c>
      <c r="B1" s="25"/>
      <c r="C1" s="25"/>
      <c r="D1" s="25"/>
      <c r="E1" s="25"/>
      <c r="F1" s="25"/>
      <c r="G1" s="25"/>
      <c r="H1" s="25"/>
      <c r="I1" s="25"/>
      <c r="J1" s="25"/>
    </row>
    <row r="2" customFormat="false" ht="15" hidden="false" customHeight="true" outlineLevel="0" collapsed="false">
      <c r="A2" s="63" t="s">
        <v>135</v>
      </c>
      <c r="B2" s="25"/>
      <c r="C2" s="25"/>
      <c r="D2" s="25"/>
      <c r="E2" s="25"/>
      <c r="F2" s="25"/>
      <c r="G2" s="25"/>
      <c r="H2" s="25"/>
      <c r="I2" s="25"/>
      <c r="J2" s="25"/>
    </row>
    <row r="3" customFormat="false" ht="15" hidden="false" customHeight="true" outlineLevel="0" collapsed="false">
      <c r="A3" s="63" t="s">
        <v>136</v>
      </c>
      <c r="B3" s="25"/>
      <c r="C3" s="25"/>
      <c r="D3" s="25"/>
      <c r="E3" s="25"/>
      <c r="F3" s="25"/>
      <c r="G3" s="25"/>
      <c r="H3" s="25"/>
      <c r="I3" s="25"/>
      <c r="J3" s="25"/>
    </row>
    <row r="4" customFormat="false" ht="31.5" hidden="false" customHeight="true" outlineLevel="0" collapsed="false">
      <c r="A4" s="30" t="s">
        <v>137</v>
      </c>
      <c r="B4" s="31" t="s">
        <v>138</v>
      </c>
      <c r="C4" s="31" t="s">
        <v>139</v>
      </c>
      <c r="D4" s="31" t="s">
        <v>140</v>
      </c>
      <c r="E4" s="31" t="s">
        <v>141</v>
      </c>
      <c r="F4" s="31" t="s">
        <v>142</v>
      </c>
      <c r="G4" s="31" t="s">
        <v>143</v>
      </c>
      <c r="H4" s="31" t="s">
        <v>32</v>
      </c>
      <c r="I4" s="31" t="s">
        <v>144</v>
      </c>
      <c r="J4" s="31" t="s">
        <v>35</v>
      </c>
    </row>
    <row r="5" customFormat="false" ht="15" hidden="false" customHeight="true" outlineLevel="0" collapsed="false">
      <c r="A5" s="34" t="s">
        <v>145</v>
      </c>
      <c r="B5" s="34" t="s">
        <v>146</v>
      </c>
      <c r="C5" s="34" t="s">
        <v>147</v>
      </c>
      <c r="D5" s="64" t="n">
        <v>302.33</v>
      </c>
      <c r="E5" s="65" t="n">
        <f aca="false">D5*12</f>
        <v>3627.96</v>
      </c>
      <c r="F5" s="64" t="n">
        <v>240.67</v>
      </c>
      <c r="G5" s="65" t="n">
        <f aca="false">IF(F5="","",D5-F5)</f>
        <v>61.66</v>
      </c>
      <c r="H5" s="59" t="n">
        <f aca="false">IF(OR(F5="",F5=0),"",D5/F5-1)</f>
        <v>0.256201437653218</v>
      </c>
      <c r="I5" s="66" t="n">
        <f aca="false">ROUND(D5*Begroting!$H$109/Begroting!$B$109,2)</f>
        <v>246.04</v>
      </c>
      <c r="J5" s="59" t="n">
        <f aca="false">IF(OR(F5="",F5=0),"",I5/F5-1)</f>
        <v>0.0223127103502723</v>
      </c>
    </row>
    <row r="6" customFormat="false" ht="15" hidden="false" customHeight="true" outlineLevel="0" collapsed="false">
      <c r="A6" s="67" t="s">
        <v>145</v>
      </c>
      <c r="B6" s="67" t="s">
        <v>148</v>
      </c>
      <c r="C6" s="67" t="s">
        <v>149</v>
      </c>
      <c r="D6" s="68" t="n">
        <v>305.14</v>
      </c>
      <c r="E6" s="69" t="n">
        <f aca="false">D6*12</f>
        <v>3661.68</v>
      </c>
      <c r="F6" s="68" t="n">
        <v>247.73</v>
      </c>
      <c r="G6" s="69" t="n">
        <f aca="false">IF(F6="","",D6-F6)</f>
        <v>57.41</v>
      </c>
      <c r="H6" s="70" t="n">
        <f aca="false">IF(OR(F6="",F6=0),"",D6/F6-1)</f>
        <v>0.231744237678117</v>
      </c>
      <c r="I6" s="66" t="n">
        <f aca="false">ROUND(D6*Begroting!$H$109/Begroting!$B$109,2)</f>
        <v>248.33</v>
      </c>
      <c r="J6" s="70" t="n">
        <f aca="false">IF(OR(F6="",F6=0),"",I6/F6-1)</f>
        <v>0.00242199168449542</v>
      </c>
    </row>
    <row r="7" customFormat="false" ht="15" hidden="false" customHeight="true" outlineLevel="0" collapsed="false">
      <c r="A7" s="34" t="s">
        <v>145</v>
      </c>
      <c r="B7" s="34" t="s">
        <v>150</v>
      </c>
      <c r="C7" s="34" t="s">
        <v>151</v>
      </c>
      <c r="D7" s="64" t="n">
        <v>306.4</v>
      </c>
      <c r="E7" s="65" t="n">
        <f aca="false">D7*12</f>
        <v>3676.8</v>
      </c>
      <c r="F7" s="64" t="n">
        <v>247.53</v>
      </c>
      <c r="G7" s="65" t="n">
        <f aca="false">IF(F7="","",D7-F7)</f>
        <v>58.87</v>
      </c>
      <c r="H7" s="59" t="n">
        <f aca="false">IF(OR(F7="",F7=0),"",D7/F7-1)</f>
        <v>0.23782975800913</v>
      </c>
      <c r="I7" s="66" t="n">
        <f aca="false">ROUND(D7*Begroting!$H$109/Begroting!$B$109,2)</f>
        <v>249.36</v>
      </c>
      <c r="J7" s="59" t="n">
        <f aca="false">IF(OR(F7="",F7=0),"",I7/F7-1)</f>
        <v>0.00739304326748269</v>
      </c>
    </row>
    <row r="8" customFormat="false" ht="15" hidden="false" customHeight="true" outlineLevel="0" collapsed="false">
      <c r="A8" s="67" t="s">
        <v>145</v>
      </c>
      <c r="B8" s="67" t="s">
        <v>152</v>
      </c>
      <c r="C8" s="67" t="s">
        <v>153</v>
      </c>
      <c r="D8" s="68" t="n">
        <v>318.56</v>
      </c>
      <c r="E8" s="69" t="n">
        <f aca="false">D8*12</f>
        <v>3822.72</v>
      </c>
      <c r="F8" s="68" t="n">
        <v>252.8</v>
      </c>
      <c r="G8" s="69" t="n">
        <f aca="false">IF(F8="","",D8-F8)</f>
        <v>65.76</v>
      </c>
      <c r="H8" s="70" t="n">
        <f aca="false">IF(OR(F8="",F8=0),"",D8/F8-1)</f>
        <v>0.260126582278481</v>
      </c>
      <c r="I8" s="66" t="n">
        <f aca="false">ROUND(D8*Begroting!$H$109/Begroting!$B$109,2)</f>
        <v>259.25</v>
      </c>
      <c r="J8" s="70" t="n">
        <f aca="false">IF(OR(F8="",F8=0),"",I8/F8-1)</f>
        <v>0.0255142405063291</v>
      </c>
    </row>
    <row r="9" customFormat="false" ht="15" hidden="false" customHeight="true" outlineLevel="0" collapsed="false">
      <c r="A9" s="34" t="s">
        <v>145</v>
      </c>
      <c r="B9" s="34" t="s">
        <v>154</v>
      </c>
      <c r="C9" s="34" t="s">
        <v>155</v>
      </c>
      <c r="D9" s="64" t="n">
        <v>784.69</v>
      </c>
      <c r="E9" s="65" t="n">
        <f aca="false">D9*12</f>
        <v>9416.28</v>
      </c>
      <c r="F9" s="64" t="n">
        <v>570.25</v>
      </c>
      <c r="G9" s="65" t="n">
        <f aca="false">IF(F9="","",D9-F9)</f>
        <v>214.44</v>
      </c>
      <c r="H9" s="59" t="n">
        <f aca="false">IF(OR(F9="",F9=0),"",D9/F9-1)</f>
        <v>0.376045594037703</v>
      </c>
      <c r="I9" s="66" t="n">
        <f aca="false">ROUND(D9*Begroting!$H$109/Begroting!$B$109,2)</f>
        <v>638.6</v>
      </c>
      <c r="J9" s="59" t="n">
        <f aca="false">IF(OR(F9="",F9=0),"",I9/F9-1)</f>
        <v>0.119859710653222</v>
      </c>
    </row>
    <row r="10" customFormat="false" ht="15" hidden="false" customHeight="true" outlineLevel="0" collapsed="false">
      <c r="A10" s="67" t="s">
        <v>145</v>
      </c>
      <c r="B10" s="67" t="s">
        <v>156</v>
      </c>
      <c r="C10" s="67" t="s">
        <v>157</v>
      </c>
      <c r="D10" s="68" t="n">
        <v>304.33</v>
      </c>
      <c r="E10" s="69" t="n">
        <f aca="false">D10*12</f>
        <v>3651.96</v>
      </c>
      <c r="F10" s="68" t="n">
        <v>246.58</v>
      </c>
      <c r="G10" s="69" t="n">
        <f aca="false">IF(F10="","",D10-F10)</f>
        <v>57.75</v>
      </c>
      <c r="H10" s="70" t="n">
        <f aca="false">IF(OR(F10="",F10=0),"",D10/F10-1)</f>
        <v>0.23420390948171</v>
      </c>
      <c r="I10" s="66" t="n">
        <f aca="false">ROUND(D10*Begroting!$H$109/Begroting!$B$109,2)</f>
        <v>247.67</v>
      </c>
      <c r="J10" s="70" t="n">
        <f aca="false">IF(OR(F10="",F10=0),"",I10/F10-1)</f>
        <v>0.00442047205774987</v>
      </c>
    </row>
    <row r="11" customFormat="false" ht="15" hidden="false" customHeight="true" outlineLevel="0" collapsed="false">
      <c r="A11" s="34" t="s">
        <v>145</v>
      </c>
      <c r="B11" s="34" t="s">
        <v>158</v>
      </c>
      <c r="C11" s="34" t="s">
        <v>159</v>
      </c>
      <c r="D11" s="64" t="n">
        <v>306.4</v>
      </c>
      <c r="E11" s="65" t="n">
        <f aca="false">D11*12</f>
        <v>3676.8</v>
      </c>
      <c r="F11" s="64" t="n">
        <v>247.53</v>
      </c>
      <c r="G11" s="65" t="n">
        <f aca="false">IF(F11="","",D11-F11)</f>
        <v>58.87</v>
      </c>
      <c r="H11" s="59" t="n">
        <f aca="false">IF(OR(F11="",F11=0),"",D11/F11-1)</f>
        <v>0.23782975800913</v>
      </c>
      <c r="I11" s="66" t="n">
        <f aca="false">ROUND(D11*Begroting!$H$109/Begroting!$B$109,2)</f>
        <v>249.36</v>
      </c>
      <c r="J11" s="59" t="n">
        <f aca="false">IF(OR(F11="",F11=0),"",I11/F11-1)</f>
        <v>0.00739304326748269</v>
      </c>
    </row>
    <row r="12" customFormat="false" ht="15" hidden="false" customHeight="true" outlineLevel="0" collapsed="false">
      <c r="A12" s="67" t="s">
        <v>145</v>
      </c>
      <c r="B12" s="67" t="s">
        <v>160</v>
      </c>
      <c r="C12" s="67" t="s">
        <v>161</v>
      </c>
      <c r="D12" s="68" t="n">
        <v>317.75</v>
      </c>
      <c r="E12" s="69" t="n">
        <f aca="false">D12*12</f>
        <v>3813</v>
      </c>
      <c r="F12" s="68" t="n">
        <v>251.64</v>
      </c>
      <c r="G12" s="69" t="n">
        <f aca="false">IF(F12="","",D12-F12)</f>
        <v>66.11</v>
      </c>
      <c r="H12" s="70" t="n">
        <f aca="false">IF(OR(F12="",F12=0),"",D12/F12-1)</f>
        <v>0.262716579240184</v>
      </c>
      <c r="I12" s="66" t="n">
        <f aca="false">ROUND(D12*Begroting!$H$109/Begroting!$B$109,2)</f>
        <v>258.59</v>
      </c>
      <c r="J12" s="70" t="n">
        <f aca="false">IF(OR(F12="",F12=0),"",I12/F12-1)</f>
        <v>0.0276188205372754</v>
      </c>
    </row>
    <row r="13" customFormat="false" ht="15" hidden="false" customHeight="true" outlineLevel="0" collapsed="false">
      <c r="A13" s="34" t="s">
        <v>145</v>
      </c>
      <c r="B13" s="34" t="s">
        <v>162</v>
      </c>
      <c r="C13" s="34" t="s">
        <v>163</v>
      </c>
      <c r="D13" s="64" t="n">
        <v>336.3</v>
      </c>
      <c r="E13" s="65" t="n">
        <f aca="false">D13*12</f>
        <v>4035.6</v>
      </c>
      <c r="F13" s="64" t="n">
        <v>263.79</v>
      </c>
      <c r="G13" s="65" t="n">
        <f aca="false">IF(F13="","",D13-F13)</f>
        <v>72.51</v>
      </c>
      <c r="H13" s="59" t="n">
        <f aca="false">IF(OR(F13="",F13=0),"",D13/F13-1)</f>
        <v>0.274877743659729</v>
      </c>
      <c r="I13" s="66" t="n">
        <f aca="false">ROUND(D13*Begroting!$H$109/Begroting!$B$109,2)</f>
        <v>273.69</v>
      </c>
      <c r="J13" s="59" t="n">
        <f aca="false">IF(OR(F13="",F13=0),"",I13/F13-1)</f>
        <v>0.0375298532923916</v>
      </c>
    </row>
    <row r="14" customFormat="false" ht="15" hidden="false" customHeight="true" outlineLevel="0" collapsed="false">
      <c r="A14" s="67" t="s">
        <v>145</v>
      </c>
      <c r="B14" s="67" t="s">
        <v>164</v>
      </c>
      <c r="C14" s="67" t="s">
        <v>165</v>
      </c>
      <c r="D14" s="68" t="n">
        <v>303.55</v>
      </c>
      <c r="E14" s="69" t="n">
        <f aca="false">D14*12</f>
        <v>3642.6</v>
      </c>
      <c r="F14" s="68" t="n">
        <v>242.41</v>
      </c>
      <c r="G14" s="69" t="n">
        <f aca="false">IF(F14="","",D14-F14)</f>
        <v>61.14</v>
      </c>
      <c r="H14" s="70" t="n">
        <f aca="false">IF(OR(F14="",F14=0),"",D14/F14-1)</f>
        <v>0.252217317767419</v>
      </c>
      <c r="I14" s="66" t="n">
        <f aca="false">ROUND(D14*Begroting!$H$109/Begroting!$B$109,2)</f>
        <v>247.04</v>
      </c>
      <c r="J14" s="70" t="n">
        <f aca="false">IF(OR(F14="",F14=0),"",I14/F14-1)</f>
        <v>0.0190998721174869</v>
      </c>
    </row>
    <row r="15" customFormat="false" ht="15" hidden="false" customHeight="true" outlineLevel="0" collapsed="false">
      <c r="A15" s="34" t="s">
        <v>145</v>
      </c>
      <c r="B15" s="34" t="s">
        <v>166</v>
      </c>
      <c r="C15" s="34" t="s">
        <v>167</v>
      </c>
      <c r="D15" s="64" t="n">
        <v>304.77</v>
      </c>
      <c r="E15" s="65" t="n">
        <f aca="false">D15*12</f>
        <v>3657.24</v>
      </c>
      <c r="F15" s="64" t="n">
        <v>244.14</v>
      </c>
      <c r="G15" s="65" t="n">
        <f aca="false">IF(F15="","",D15-F15)</f>
        <v>60.63</v>
      </c>
      <c r="H15" s="59" t="n">
        <f aca="false">IF(OR(F15="",F15=0),"",D15/F15-1)</f>
        <v>0.248341115753256</v>
      </c>
      <c r="I15" s="66" t="n">
        <f aca="false">ROUND(D15*Begroting!$H$109/Begroting!$B$109,2)</f>
        <v>248.03</v>
      </c>
      <c r="J15" s="59" t="n">
        <f aca="false">IF(OR(F15="",F15=0),"",I15/F15-1)</f>
        <v>0.0159334807897109</v>
      </c>
    </row>
    <row r="16" customFormat="false" ht="15" hidden="false" customHeight="true" outlineLevel="0" collapsed="false">
      <c r="A16" s="67" t="s">
        <v>145</v>
      </c>
      <c r="B16" s="67" t="s">
        <v>168</v>
      </c>
      <c r="C16" s="67" t="s">
        <v>169</v>
      </c>
      <c r="D16" s="68" t="n">
        <v>306.77</v>
      </c>
      <c r="E16" s="69" t="n">
        <f aca="false">D16*12</f>
        <v>3681.24</v>
      </c>
      <c r="F16" s="68" t="n">
        <v>250.04</v>
      </c>
      <c r="G16" s="69" t="n">
        <f aca="false">IF(F16="","",D16-F16)</f>
        <v>56.73</v>
      </c>
      <c r="H16" s="70" t="n">
        <f aca="false">IF(OR(F16="",F16=0),"",D16/F16-1)</f>
        <v>0.226883698608223</v>
      </c>
      <c r="I16" s="66" t="n">
        <f aca="false">ROUND(D16*Begroting!$H$109/Begroting!$B$109,2)</f>
        <v>249.66</v>
      </c>
      <c r="J16" s="70" t="n">
        <f aca="false">IF(OR(F16="",F16=0),"",I16/F16-1)</f>
        <v>-0.00151975683890571</v>
      </c>
    </row>
    <row r="17" customFormat="false" ht="15" hidden="false" customHeight="true" outlineLevel="0" collapsed="false">
      <c r="A17" s="34" t="s">
        <v>145</v>
      </c>
      <c r="B17" s="34" t="s">
        <v>170</v>
      </c>
      <c r="C17" s="34" t="s">
        <v>171</v>
      </c>
      <c r="D17" s="64" t="n">
        <v>319.01</v>
      </c>
      <c r="E17" s="65" t="n">
        <f aca="false">D17*12</f>
        <v>3828.12</v>
      </c>
      <c r="F17" s="64" t="n">
        <v>251.44</v>
      </c>
      <c r="G17" s="65" t="n">
        <f aca="false">IF(F17="","",D17-F17)</f>
        <v>67.57</v>
      </c>
      <c r="H17" s="59" t="n">
        <f aca="false">IF(OR(F17="",F17=0),"",D17/F17-1)</f>
        <v>0.268732103086223</v>
      </c>
      <c r="I17" s="66" t="n">
        <f aca="false">ROUND(D17*Begroting!$H$109/Begroting!$B$109,2)</f>
        <v>259.62</v>
      </c>
      <c r="J17" s="59" t="n">
        <f aca="false">IF(OR(F17="",F17=0),"",I17/F17-1)</f>
        <v>0.0325326121539931</v>
      </c>
    </row>
    <row r="18" customFormat="false" ht="15" hidden="false" customHeight="true" outlineLevel="0" collapsed="false">
      <c r="A18" s="67" t="s">
        <v>145</v>
      </c>
      <c r="B18" s="67" t="s">
        <v>172</v>
      </c>
      <c r="C18" s="67" t="s">
        <v>173</v>
      </c>
      <c r="D18" s="68" t="n">
        <v>385.38</v>
      </c>
      <c r="E18" s="69" t="n">
        <f aca="false">D18*12</f>
        <v>4624.56</v>
      </c>
      <c r="F18" s="68" t="n">
        <v>301.73</v>
      </c>
      <c r="G18" s="69" t="n">
        <f aca="false">IF(F18="","",D18-F18)</f>
        <v>83.65</v>
      </c>
      <c r="H18" s="70" t="n">
        <f aca="false">IF(OR(F18="",F18=0),"",D18/F18-1)</f>
        <v>0.277234613727505</v>
      </c>
      <c r="I18" s="66" t="n">
        <f aca="false">ROUND(D18*Begroting!$H$109/Begroting!$B$109,2)</f>
        <v>313.63</v>
      </c>
      <c r="J18" s="70" t="n">
        <f aca="false">IF(OR(F18="",F18=0),"",I18/F18-1)</f>
        <v>0.03943923375203</v>
      </c>
    </row>
    <row r="19" customFormat="false" ht="15" hidden="false" customHeight="true" outlineLevel="0" collapsed="false">
      <c r="A19" s="34" t="s">
        <v>145</v>
      </c>
      <c r="B19" s="34" t="s">
        <v>174</v>
      </c>
      <c r="C19" s="34" t="s">
        <v>175</v>
      </c>
      <c r="D19" s="64" t="n">
        <v>337.73</v>
      </c>
      <c r="E19" s="65" t="n">
        <f aca="false">D19*12</f>
        <v>4052.76</v>
      </c>
      <c r="F19" s="64" t="n">
        <v>265.81</v>
      </c>
      <c r="G19" s="65" t="n">
        <f aca="false">IF(F19="","",D19-F19)</f>
        <v>71.92</v>
      </c>
      <c r="H19" s="59" t="n">
        <f aca="false">IF(OR(F19="",F19=0),"",D19/F19-1)</f>
        <v>0.270569203566457</v>
      </c>
      <c r="I19" s="66" t="n">
        <f aca="false">ROUND(D19*Begroting!$H$109/Begroting!$B$109,2)</f>
        <v>274.85</v>
      </c>
      <c r="J19" s="59" t="n">
        <f aca="false">IF(OR(F19="",F19=0),"",I19/F19-1)</f>
        <v>0.0340092547308228</v>
      </c>
    </row>
    <row r="20" customFormat="false" ht="15" hidden="false" customHeight="true" outlineLevel="0" collapsed="false">
      <c r="A20" s="67" t="s">
        <v>145</v>
      </c>
      <c r="B20" s="67" t="s">
        <v>176</v>
      </c>
      <c r="C20" s="67" t="s">
        <v>177</v>
      </c>
      <c r="D20" s="68" t="n">
        <v>397.14</v>
      </c>
      <c r="E20" s="69" t="n">
        <f aca="false">D20*12</f>
        <v>4765.68</v>
      </c>
      <c r="F20" s="68" t="n">
        <v>307.5</v>
      </c>
      <c r="G20" s="69" t="n">
        <f aca="false">IF(F20="","",D20-F20)</f>
        <v>89.64</v>
      </c>
      <c r="H20" s="70" t="n">
        <f aca="false">IF(OR(F20="",F20=0),"",D20/F20-1)</f>
        <v>0.291512195121951</v>
      </c>
      <c r="I20" s="66" t="n">
        <f aca="false">ROUND(D20*Begroting!$H$109/Begroting!$B$109,2)</f>
        <v>323.2</v>
      </c>
      <c r="J20" s="70" t="n">
        <f aca="false">IF(OR(F20="",F20=0),"",I20/F20-1)</f>
        <v>0.0510569105691057</v>
      </c>
    </row>
    <row r="21" customFormat="false" ht="15" hidden="false" customHeight="true" outlineLevel="0" collapsed="false">
      <c r="A21" s="34" t="s">
        <v>145</v>
      </c>
      <c r="B21" s="34" t="s">
        <v>178</v>
      </c>
      <c r="C21" s="34" t="s">
        <v>179</v>
      </c>
      <c r="D21" s="64" t="n">
        <v>303.96</v>
      </c>
      <c r="E21" s="65" t="n">
        <f aca="false">D21*12</f>
        <v>3647.52</v>
      </c>
      <c r="F21" s="64" t="n">
        <v>242.98</v>
      </c>
      <c r="G21" s="65" t="n">
        <f aca="false">IF(F21="","",D21-F21)</f>
        <v>60.98</v>
      </c>
      <c r="H21" s="59" t="n">
        <f aca="false">IF(OR(F21="",F21=0),"",D21/F21-1)</f>
        <v>0.250967157790765</v>
      </c>
      <c r="I21" s="66" t="n">
        <f aca="false">ROUND(D21*Begroting!$H$109/Begroting!$B$109,2)</f>
        <v>247.37</v>
      </c>
      <c r="J21" s="59" t="n">
        <f aca="false">IF(OR(F21="",F21=0),"",I21/F21-1)</f>
        <v>0.0180673306444976</v>
      </c>
    </row>
    <row r="22" customFormat="false" ht="15" hidden="false" customHeight="true" outlineLevel="0" collapsed="false">
      <c r="A22" s="67" t="s">
        <v>145</v>
      </c>
      <c r="B22" s="67" t="s">
        <v>180</v>
      </c>
      <c r="C22" s="67" t="s">
        <v>181</v>
      </c>
      <c r="D22" s="68" t="n">
        <v>305.95</v>
      </c>
      <c r="E22" s="69" t="n">
        <f aca="false">D22*12</f>
        <v>3671.4</v>
      </c>
      <c r="F22" s="68" t="n">
        <v>248.89</v>
      </c>
      <c r="G22" s="69" t="n">
        <f aca="false">IF(F22="","",D22-F22)</f>
        <v>57.06</v>
      </c>
      <c r="H22" s="70" t="n">
        <f aca="false">IF(OR(F22="",F22=0),"",D22/F22-1)</f>
        <v>0.229257905098638</v>
      </c>
      <c r="I22" s="66" t="n">
        <f aca="false">ROUND(D22*Begroting!$H$109/Begroting!$B$109,2)</f>
        <v>248.99</v>
      </c>
      <c r="J22" s="70" t="n">
        <f aca="false">IF(OR(F22="",F22=0),"",I22/F22-1)</f>
        <v>0.000401783920607635</v>
      </c>
    </row>
    <row r="23" customFormat="false" ht="15" hidden="false" customHeight="true" outlineLevel="0" collapsed="false">
      <c r="A23" s="34" t="s">
        <v>145</v>
      </c>
      <c r="B23" s="34" t="s">
        <v>182</v>
      </c>
      <c r="C23" s="34" t="s">
        <v>183</v>
      </c>
      <c r="D23" s="64" t="n">
        <v>304.4</v>
      </c>
      <c r="E23" s="65" t="n">
        <f aca="false">D23*12</f>
        <v>3652.8</v>
      </c>
      <c r="F23" s="64" t="n">
        <v>241.62</v>
      </c>
      <c r="G23" s="65" t="n">
        <f aca="false">IF(F23="","",D23-F23)</f>
        <v>62.78</v>
      </c>
      <c r="H23" s="59" t="n">
        <f aca="false">IF(OR(F23="",F23=0),"",D23/F23-1)</f>
        <v>0.259829484314212</v>
      </c>
      <c r="I23" s="66" t="n">
        <f aca="false">ROUND(D23*Begroting!$H$109/Begroting!$B$109,2)</f>
        <v>247.73</v>
      </c>
      <c r="J23" s="59" t="n">
        <f aca="false">IF(OR(F23="",F23=0),"",I23/F23-1)</f>
        <v>0.0252876417515107</v>
      </c>
    </row>
    <row r="24" customFormat="false" ht="15" hidden="false" customHeight="true" outlineLevel="0" collapsed="false">
      <c r="A24" s="67" t="s">
        <v>145</v>
      </c>
      <c r="B24" s="67" t="s">
        <v>184</v>
      </c>
      <c r="C24" s="67" t="s">
        <v>185</v>
      </c>
      <c r="D24" s="68" t="n">
        <v>379.27</v>
      </c>
      <c r="E24" s="69" t="n">
        <f aca="false">D24*12</f>
        <v>4551.24</v>
      </c>
      <c r="F24" s="68" t="n">
        <v>300.87</v>
      </c>
      <c r="G24" s="69" t="n">
        <f aca="false">IF(F24="","",D24-F24)</f>
        <v>78.4</v>
      </c>
      <c r="H24" s="70" t="n">
        <f aca="false">IF(OR(F24="",F24=0),"",D24/F24-1)</f>
        <v>0.260577658124771</v>
      </c>
      <c r="I24" s="66" t="n">
        <f aca="false">ROUND(D24*Begroting!$H$109/Begroting!$B$109,2)</f>
        <v>308.66</v>
      </c>
      <c r="J24" s="70" t="n">
        <f aca="false">IF(OR(F24="",F24=0),"",I24/F24-1)</f>
        <v>0.0258915810815303</v>
      </c>
    </row>
    <row r="25" customFormat="false" ht="15" hidden="false" customHeight="true" outlineLevel="0" collapsed="false">
      <c r="A25" s="34" t="s">
        <v>145</v>
      </c>
      <c r="B25" s="34" t="s">
        <v>186</v>
      </c>
      <c r="C25" s="34" t="s">
        <v>187</v>
      </c>
      <c r="D25" s="64" t="n">
        <v>306.97</v>
      </c>
      <c r="E25" s="65" t="n">
        <f aca="false">D25*12</f>
        <v>3683.64</v>
      </c>
      <c r="F25" s="64" t="n">
        <v>250.33</v>
      </c>
      <c r="G25" s="65" t="n">
        <f aca="false">IF(F25="","",D25-F25)</f>
        <v>56.64</v>
      </c>
      <c r="H25" s="59" t="n">
        <f aca="false">IF(OR(F25="",F25=0),"",D25/F25-1)</f>
        <v>0.22626133503775</v>
      </c>
      <c r="I25" s="66" t="n">
        <f aca="false">ROUND(D25*Begroting!$H$109/Begroting!$B$109,2)</f>
        <v>249.82</v>
      </c>
      <c r="J25" s="59" t="n">
        <f aca="false">IF(OR(F25="",F25=0),"",I25/F25-1)</f>
        <v>-0.00203731074981028</v>
      </c>
    </row>
    <row r="26" customFormat="false" ht="15" hidden="false" customHeight="true" outlineLevel="0" collapsed="false">
      <c r="A26" s="67" t="s">
        <v>145</v>
      </c>
      <c r="B26" s="67" t="s">
        <v>188</v>
      </c>
      <c r="C26" s="67" t="s">
        <v>189</v>
      </c>
      <c r="D26" s="68" t="n">
        <v>508.05</v>
      </c>
      <c r="E26" s="69" t="n">
        <f aca="false">D26*12</f>
        <v>6096.6</v>
      </c>
      <c r="F26" s="68" t="n">
        <v>366.04</v>
      </c>
      <c r="G26" s="69" t="n">
        <f aca="false">IF(F26="","",D26-F26)</f>
        <v>142.01</v>
      </c>
      <c r="H26" s="70" t="n">
        <f aca="false">IF(OR(F26="",F26=0),"",D26/F26-1)</f>
        <v>0.387963064145995</v>
      </c>
      <c r="I26" s="66" t="n">
        <f aca="false">ROUND(D26*Begroting!$H$109/Begroting!$B$109,2)</f>
        <v>413.46</v>
      </c>
      <c r="J26" s="70" t="n">
        <f aca="false">IF(OR(F26="",F26=0),"",I26/F26-1)</f>
        <v>0.129548683204021</v>
      </c>
    </row>
    <row r="27" customFormat="false" ht="15" hidden="false" customHeight="true" outlineLevel="0" collapsed="false">
      <c r="A27" s="34" t="s">
        <v>145</v>
      </c>
      <c r="B27" s="34" t="s">
        <v>190</v>
      </c>
      <c r="C27" s="34" t="s">
        <v>191</v>
      </c>
      <c r="D27" s="64" t="n">
        <v>304.33</v>
      </c>
      <c r="E27" s="65" t="n">
        <f aca="false">D27*12</f>
        <v>3651.96</v>
      </c>
      <c r="F27" s="64" t="n">
        <v>246.58</v>
      </c>
      <c r="G27" s="65" t="n">
        <f aca="false">IF(F27="","",D27-F27)</f>
        <v>57.75</v>
      </c>
      <c r="H27" s="59" t="n">
        <f aca="false">IF(OR(F27="",F27=0),"",D27/F27-1)</f>
        <v>0.23420390948171</v>
      </c>
      <c r="I27" s="66" t="n">
        <f aca="false">ROUND(D27*Begroting!$H$109/Begroting!$B$109,2)</f>
        <v>247.67</v>
      </c>
      <c r="J27" s="59" t="n">
        <f aca="false">IF(OR(F27="",F27=0),"",I27/F27-1)</f>
        <v>0.00442047205774987</v>
      </c>
    </row>
    <row r="28" customFormat="false" ht="15" hidden="false" customHeight="true" outlineLevel="0" collapsed="false">
      <c r="A28" s="67" t="s">
        <v>145</v>
      </c>
      <c r="B28" s="67" t="s">
        <v>192</v>
      </c>
      <c r="C28" s="67" t="s">
        <v>193</v>
      </c>
      <c r="D28" s="68" t="n">
        <v>401.95</v>
      </c>
      <c r="E28" s="69" t="n">
        <f aca="false">D28*12</f>
        <v>4823.4</v>
      </c>
      <c r="F28" s="68" t="n">
        <v>304.31</v>
      </c>
      <c r="G28" s="69" t="n">
        <f aca="false">IF(F28="","",D28-F28)</f>
        <v>97.64</v>
      </c>
      <c r="H28" s="70" t="n">
        <f aca="false">IF(OR(F28="",F28=0),"",D28/F28-1)</f>
        <v>0.320857020801157</v>
      </c>
      <c r="I28" s="66" t="n">
        <f aca="false">ROUND(D28*Begroting!$H$109/Begroting!$B$109,2)</f>
        <v>327.12</v>
      </c>
      <c r="J28" s="70" t="n">
        <f aca="false">IF(OR(F28="",F28=0),"",I28/F28-1)</f>
        <v>0.0749564588741745</v>
      </c>
    </row>
    <row r="29" customFormat="false" ht="15" hidden="false" customHeight="true" outlineLevel="0" collapsed="false">
      <c r="A29" s="34" t="s">
        <v>145</v>
      </c>
      <c r="B29" s="34" t="s">
        <v>194</v>
      </c>
      <c r="C29" s="34" t="s">
        <v>195</v>
      </c>
      <c r="D29" s="64" t="n">
        <v>304.16</v>
      </c>
      <c r="E29" s="65" t="n">
        <f aca="false">D29*12</f>
        <v>3649.92</v>
      </c>
      <c r="F29" s="64" t="n">
        <v>243.27</v>
      </c>
      <c r="G29" s="65" t="n">
        <f aca="false">IF(F29="","",D29-F29)</f>
        <v>60.89</v>
      </c>
      <c r="H29" s="59" t="n">
        <f aca="false">IF(OR(F29="",F29=0),"",D29/F29-1)</f>
        <v>0.25029802277305</v>
      </c>
      <c r="I29" s="66" t="n">
        <f aca="false">ROUND(D29*Begroting!$H$109/Begroting!$B$109,2)</f>
        <v>247.53</v>
      </c>
      <c r="J29" s="59" t="n">
        <f aca="false">IF(OR(F29="",F29=0),"",I29/F29-1)</f>
        <v>0.0175114070785547</v>
      </c>
    </row>
    <row r="30" customFormat="false" ht="15" hidden="false" customHeight="true" outlineLevel="0" collapsed="false">
      <c r="A30" s="67" t="s">
        <v>145</v>
      </c>
      <c r="B30" s="67" t="s">
        <v>196</v>
      </c>
      <c r="C30" s="67" t="s">
        <v>197</v>
      </c>
      <c r="D30" s="68" t="n">
        <v>303.35</v>
      </c>
      <c r="E30" s="69" t="n">
        <f aca="false">D30*12</f>
        <v>3640.2</v>
      </c>
      <c r="F30" s="68" t="n">
        <v>242.12</v>
      </c>
      <c r="G30" s="69" t="n">
        <f aca="false">IF(F30="","",D30-F30)</f>
        <v>61.23</v>
      </c>
      <c r="H30" s="70" t="n">
        <f aca="false">IF(OR(F30="",F30=0),"",D30/F30-1)</f>
        <v>0.2528911283661</v>
      </c>
      <c r="I30" s="66" t="n">
        <f aca="false">ROUND(D30*Begroting!$H$109/Begroting!$B$109,2)</f>
        <v>246.87</v>
      </c>
      <c r="J30" s="70" t="n">
        <f aca="false">IF(OR(F30="",F30=0),"",I30/F30-1)</f>
        <v>0.0196183710556748</v>
      </c>
    </row>
    <row r="31" customFormat="false" ht="15" hidden="false" customHeight="true" outlineLevel="0" collapsed="false">
      <c r="A31" s="34" t="s">
        <v>145</v>
      </c>
      <c r="B31" s="34" t="s">
        <v>198</v>
      </c>
      <c r="C31" s="34" t="s">
        <v>199</v>
      </c>
      <c r="D31" s="64" t="n">
        <v>386.97</v>
      </c>
      <c r="E31" s="65" t="n">
        <f aca="false">D31*12</f>
        <v>4643.64</v>
      </c>
      <c r="F31" s="64" t="n">
        <v>307.05</v>
      </c>
      <c r="G31" s="65" t="n">
        <f aca="false">IF(F31="","",D31-F31)</f>
        <v>79.92</v>
      </c>
      <c r="H31" s="59" t="n">
        <f aca="false">IF(OR(F31="",F31=0),"",D31/F31-1)</f>
        <v>0.26028334147533</v>
      </c>
      <c r="I31" s="66" t="n">
        <f aca="false">ROUND(D31*Begroting!$H$109/Begroting!$B$109,2)</f>
        <v>314.93</v>
      </c>
      <c r="J31" s="59" t="n">
        <f aca="false">IF(OR(F31="",F31=0),"",I31/F31-1)</f>
        <v>0.0256635727080279</v>
      </c>
    </row>
    <row r="32" customFormat="false" ht="15" hidden="false" customHeight="true" outlineLevel="0" collapsed="false">
      <c r="A32" s="67" t="s">
        <v>145</v>
      </c>
      <c r="B32" s="67" t="s">
        <v>200</v>
      </c>
      <c r="C32" s="67" t="s">
        <v>201</v>
      </c>
      <c r="D32" s="68" t="n">
        <v>421.96</v>
      </c>
      <c r="E32" s="69" t="n">
        <f aca="false">D32*12</f>
        <v>5063.52</v>
      </c>
      <c r="F32" s="68" t="n">
        <v>321.54</v>
      </c>
      <c r="G32" s="69" t="n">
        <f aca="false">IF(F32="","",D32-F32)</f>
        <v>100.42</v>
      </c>
      <c r="H32" s="70" t="n">
        <f aca="false">IF(OR(F32="",F32=0),"",D32/F32-1)</f>
        <v>0.312309510480811</v>
      </c>
      <c r="I32" s="66" t="n">
        <f aca="false">ROUND(D32*Begroting!$H$109/Begroting!$B$109,2)</f>
        <v>343.4</v>
      </c>
      <c r="J32" s="70" t="n">
        <f aca="false">IF(OR(F32="",F32=0),"",I32/F32-1)</f>
        <v>0.0679853206443988</v>
      </c>
    </row>
    <row r="33" customFormat="false" ht="15" hidden="false" customHeight="true" outlineLevel="0" collapsed="false">
      <c r="A33" s="34" t="s">
        <v>145</v>
      </c>
      <c r="B33" s="34" t="s">
        <v>202</v>
      </c>
      <c r="C33" s="34" t="s">
        <v>203</v>
      </c>
      <c r="D33" s="64" t="n">
        <v>335.9</v>
      </c>
      <c r="E33" s="65" t="n">
        <f aca="false">D33*12</f>
        <v>4030.8</v>
      </c>
      <c r="F33" s="64" t="n">
        <v>263.21</v>
      </c>
      <c r="G33" s="65" t="n">
        <f aca="false">IF(F33="","",D33-F33)</f>
        <v>72.69</v>
      </c>
      <c r="H33" s="59" t="n">
        <f aca="false">IF(OR(F33="",F33=0),"",D33/F33-1)</f>
        <v>0.276167318870864</v>
      </c>
      <c r="I33" s="66" t="n">
        <f aca="false">ROUND(D33*Begroting!$H$109/Begroting!$B$109,2)</f>
        <v>273.36</v>
      </c>
      <c r="J33" s="59" t="n">
        <f aca="false">IF(OR(F33="",F33=0),"",I33/F33-1)</f>
        <v>0.0385623646517992</v>
      </c>
    </row>
    <row r="34" customFormat="false" ht="15" hidden="false" customHeight="true" outlineLevel="0" collapsed="false">
      <c r="A34" s="67" t="s">
        <v>145</v>
      </c>
      <c r="B34" s="67" t="s">
        <v>204</v>
      </c>
      <c r="C34" s="67" t="s">
        <v>205</v>
      </c>
      <c r="D34" s="68" t="n">
        <v>530.67</v>
      </c>
      <c r="E34" s="69" t="n">
        <f aca="false">D34*12</f>
        <v>6368.04</v>
      </c>
      <c r="F34" s="68" t="n">
        <v>390.04</v>
      </c>
      <c r="G34" s="69" t="n">
        <f aca="false">IF(F34="","",D34-F34)</f>
        <v>140.63</v>
      </c>
      <c r="H34" s="70" t="n">
        <f aca="false">IF(OR(F34="",F34=0),"",D34/F34-1)</f>
        <v>0.360552763819095</v>
      </c>
      <c r="I34" s="66" t="n">
        <f aca="false">ROUND(D34*Begroting!$H$109/Begroting!$B$109,2)</f>
        <v>431.87</v>
      </c>
      <c r="J34" s="70" t="n">
        <f aca="false">IF(OR(F34="",F34=0),"",I34/F34-1)</f>
        <v>0.107245410727105</v>
      </c>
    </row>
    <row r="35" customFormat="false" ht="15" hidden="false" customHeight="true" outlineLevel="0" collapsed="false">
      <c r="A35" s="34" t="s">
        <v>145</v>
      </c>
      <c r="B35" s="34" t="s">
        <v>206</v>
      </c>
      <c r="C35" s="34" t="s">
        <v>207</v>
      </c>
      <c r="D35" s="64" t="n">
        <v>530.1</v>
      </c>
      <c r="E35" s="65" t="n">
        <f aca="false">D35*12</f>
        <v>6361.2</v>
      </c>
      <c r="F35" s="64" t="n">
        <v>386.16</v>
      </c>
      <c r="G35" s="65" t="n">
        <f aca="false">IF(F35="","",D35-F35)</f>
        <v>143.94</v>
      </c>
      <c r="H35" s="59" t="n">
        <f aca="false">IF(OR(F35="",F35=0),"",D35/F35-1)</f>
        <v>0.372747047855811</v>
      </c>
      <c r="I35" s="66" t="n">
        <f aca="false">ROUND(D35*Begroting!$H$109/Begroting!$B$109,2)</f>
        <v>431.41</v>
      </c>
      <c r="J35" s="59" t="n">
        <f aca="false">IF(OR(F35="",F35=0),"",I35/F35-1)</f>
        <v>0.117179407499482</v>
      </c>
    </row>
    <row r="36" customFormat="false" ht="15" hidden="false" customHeight="true" outlineLevel="0" collapsed="false">
      <c r="A36" s="67" t="s">
        <v>145</v>
      </c>
      <c r="B36" s="67" t="s">
        <v>208</v>
      </c>
      <c r="C36" s="67" t="s">
        <v>209</v>
      </c>
      <c r="D36" s="68" t="n">
        <v>302.74</v>
      </c>
      <c r="E36" s="69" t="n">
        <f aca="false">D36*12</f>
        <v>3632.88</v>
      </c>
      <c r="F36" s="68" t="n">
        <v>241.25</v>
      </c>
      <c r="G36" s="69" t="n">
        <f aca="false">IF(F36="","",D36-F36)</f>
        <v>61.49</v>
      </c>
      <c r="H36" s="70" t="n">
        <f aca="false">IF(OR(F36="",F36=0),"",D36/F36-1)</f>
        <v>0.254880829015544</v>
      </c>
      <c r="I36" s="66" t="n">
        <f aca="false">ROUND(D36*Begroting!$H$109/Begroting!$B$109,2)</f>
        <v>246.38</v>
      </c>
      <c r="J36" s="70" t="n">
        <f aca="false">IF(OR(F36="",F36=0),"",I36/F36-1)</f>
        <v>0.0212642487046633</v>
      </c>
    </row>
    <row r="37" customFormat="false" ht="15" hidden="false" customHeight="true" outlineLevel="0" collapsed="false">
      <c r="A37" s="34" t="s">
        <v>145</v>
      </c>
      <c r="B37" s="34" t="s">
        <v>210</v>
      </c>
      <c r="C37" s="34" t="s">
        <v>211</v>
      </c>
      <c r="D37" s="64" t="n">
        <v>319.01</v>
      </c>
      <c r="E37" s="65" t="n">
        <f aca="false">D37*12</f>
        <v>3828.12</v>
      </c>
      <c r="F37" s="64" t="n">
        <v>251.44</v>
      </c>
      <c r="G37" s="65" t="n">
        <f aca="false">IF(F37="","",D37-F37)</f>
        <v>67.57</v>
      </c>
      <c r="H37" s="59" t="n">
        <f aca="false">IF(OR(F37="",F37=0),"",D37/F37-1)</f>
        <v>0.268732103086223</v>
      </c>
      <c r="I37" s="66" t="n">
        <f aca="false">ROUND(D37*Begroting!$H$109/Begroting!$B$109,2)</f>
        <v>259.62</v>
      </c>
      <c r="J37" s="59" t="n">
        <f aca="false">IF(OR(F37="",F37=0),"",I37/F37-1)</f>
        <v>0.0325326121539931</v>
      </c>
    </row>
    <row r="38" customFormat="false" ht="15" hidden="false" customHeight="true" outlineLevel="0" collapsed="false">
      <c r="A38" s="67" t="s">
        <v>145</v>
      </c>
      <c r="B38" s="67" t="s">
        <v>212</v>
      </c>
      <c r="C38" s="67" t="s">
        <v>213</v>
      </c>
      <c r="D38" s="68" t="n">
        <v>305.99</v>
      </c>
      <c r="E38" s="69" t="n">
        <f aca="false">D38*12</f>
        <v>3671.88</v>
      </c>
      <c r="F38" s="68" t="n">
        <v>246.95</v>
      </c>
      <c r="G38" s="69" t="n">
        <f aca="false">IF(F38="","",D38-F38)</f>
        <v>59.04</v>
      </c>
      <c r="H38" s="70" t="n">
        <f aca="false">IF(OR(F38="",F38=0),"",D38/F38-1)</f>
        <v>0.239076736181413</v>
      </c>
      <c r="I38" s="66" t="n">
        <f aca="false">ROUND(D38*Begroting!$H$109/Begroting!$B$109,2)</f>
        <v>249.02</v>
      </c>
      <c r="J38" s="70" t="n">
        <f aca="false">IF(OR(F38="",F38=0),"",I38/F38-1)</f>
        <v>0.0083822636161166</v>
      </c>
    </row>
    <row r="39" customFormat="false" ht="15" hidden="false" customHeight="true" outlineLevel="0" collapsed="false">
      <c r="A39" s="34" t="s">
        <v>145</v>
      </c>
      <c r="B39" s="34" t="s">
        <v>214</v>
      </c>
      <c r="C39" s="34" t="s">
        <v>215</v>
      </c>
      <c r="D39" s="64" t="n">
        <v>307.58</v>
      </c>
      <c r="E39" s="65" t="n">
        <f aca="false">D39*12</f>
        <v>3690.96</v>
      </c>
      <c r="F39" s="64" t="n">
        <v>251.2</v>
      </c>
      <c r="G39" s="65" t="n">
        <f aca="false">IF(F39="","",D39-F39)</f>
        <v>56.38</v>
      </c>
      <c r="H39" s="59" t="n">
        <f aca="false">IF(OR(F39="",F39=0),"",D39/F39-1)</f>
        <v>0.224442675159236</v>
      </c>
      <c r="I39" s="66" t="n">
        <f aca="false">ROUND(D39*Begroting!$H$109/Begroting!$B$109,2)</f>
        <v>250.32</v>
      </c>
      <c r="J39" s="59" t="n">
        <f aca="false">IF(OR(F39="",F39=0),"",I39/F39-1)</f>
        <v>-0.00350318471337574</v>
      </c>
    </row>
    <row r="40" customFormat="false" ht="15" hidden="false" customHeight="true" outlineLevel="0" collapsed="false">
      <c r="A40" s="67" t="s">
        <v>145</v>
      </c>
      <c r="B40" s="67" t="s">
        <v>216</v>
      </c>
      <c r="C40" s="67" t="s">
        <v>217</v>
      </c>
      <c r="D40" s="68" t="n">
        <v>301.31</v>
      </c>
      <c r="E40" s="69" t="n">
        <f aca="false">D40*12</f>
        <v>3615.72</v>
      </c>
      <c r="F40" s="68" t="n">
        <v>239.23</v>
      </c>
      <c r="G40" s="69" t="n">
        <f aca="false">IF(F40="","",D40-F40)</f>
        <v>62.08</v>
      </c>
      <c r="H40" s="70" t="n">
        <f aca="false">IF(OR(F40="",F40=0),"",D40/F40-1)</f>
        <v>0.259499226685616</v>
      </c>
      <c r="I40" s="66" t="n">
        <f aca="false">ROUND(D40*Begroting!$H$109/Begroting!$B$109,2)</f>
        <v>245.21</v>
      </c>
      <c r="J40" s="70" t="n">
        <f aca="false">IF(OR(F40="",F40=0),"",I40/F40-1)</f>
        <v>0.0249968649416881</v>
      </c>
    </row>
    <row r="41" customFormat="false" ht="15" hidden="false" customHeight="true" outlineLevel="0" collapsed="false">
      <c r="A41" s="34" t="s">
        <v>145</v>
      </c>
      <c r="B41" s="34" t="s">
        <v>218</v>
      </c>
      <c r="C41" s="34" t="s">
        <v>219</v>
      </c>
      <c r="D41" s="64" t="n">
        <v>317.75</v>
      </c>
      <c r="E41" s="65" t="n">
        <f aca="false">D41*12</f>
        <v>3813</v>
      </c>
      <c r="F41" s="64" t="n">
        <v>251.64</v>
      </c>
      <c r="G41" s="65" t="n">
        <f aca="false">IF(F41="","",D41-F41)</f>
        <v>66.11</v>
      </c>
      <c r="H41" s="59" t="n">
        <f aca="false">IF(OR(F41="",F41=0),"",D41/F41-1)</f>
        <v>0.262716579240184</v>
      </c>
      <c r="I41" s="66" t="n">
        <f aca="false">ROUND(D41*Begroting!$H$109/Begroting!$B$109,2)</f>
        <v>258.59</v>
      </c>
      <c r="J41" s="59" t="n">
        <f aca="false">IF(OR(F41="",F41=0),"",I41/F41-1)</f>
        <v>0.0276188205372754</v>
      </c>
    </row>
    <row r="42" customFormat="false" ht="15" hidden="false" customHeight="true" outlineLevel="0" collapsed="false">
      <c r="A42" s="67" t="s">
        <v>145</v>
      </c>
      <c r="B42" s="67" t="s">
        <v>220</v>
      </c>
      <c r="C42" s="67" t="s">
        <v>221</v>
      </c>
      <c r="D42" s="68" t="n">
        <v>305.14</v>
      </c>
      <c r="E42" s="69" t="n">
        <f aca="false">D42*12</f>
        <v>3661.68</v>
      </c>
      <c r="F42" s="68" t="n">
        <v>247.73</v>
      </c>
      <c r="G42" s="69" t="n">
        <f aca="false">IF(F42="","",D42-F42)</f>
        <v>57.41</v>
      </c>
      <c r="H42" s="70" t="n">
        <f aca="false">IF(OR(F42="",F42=0),"",D42/F42-1)</f>
        <v>0.231744237678117</v>
      </c>
      <c r="I42" s="66" t="n">
        <f aca="false">ROUND(D42*Begroting!$H$109/Begroting!$B$109,2)</f>
        <v>248.33</v>
      </c>
      <c r="J42" s="70" t="n">
        <f aca="false">IF(OR(F42="",F42=0),"",I42/F42-1)</f>
        <v>0.00242199168449542</v>
      </c>
    </row>
    <row r="43" customFormat="false" ht="15" hidden="false" customHeight="true" outlineLevel="0" collapsed="false">
      <c r="A43" s="34" t="s">
        <v>145</v>
      </c>
      <c r="B43" s="34" t="s">
        <v>222</v>
      </c>
      <c r="C43" s="34" t="s">
        <v>223</v>
      </c>
      <c r="D43" s="64" t="n">
        <v>359.26</v>
      </c>
      <c r="E43" s="65" t="n">
        <f aca="false">D43*12</f>
        <v>4311.12</v>
      </c>
      <c r="F43" s="64" t="n">
        <v>283.65</v>
      </c>
      <c r="G43" s="65" t="n">
        <f aca="false">IF(F43="","",D43-F43)</f>
        <v>75.61</v>
      </c>
      <c r="H43" s="59" t="n">
        <f aca="false">IF(OR(F43="",F43=0),"",D43/F43-1)</f>
        <v>0.266560902520712</v>
      </c>
      <c r="I43" s="66" t="n">
        <f aca="false">ROUND(D43*Begroting!$H$109/Begroting!$B$109,2)</f>
        <v>292.37</v>
      </c>
      <c r="J43" s="59" t="n">
        <f aca="false">IF(OR(F43="",F43=0),"",I43/F43-1)</f>
        <v>0.0307421117574476</v>
      </c>
    </row>
    <row r="44" customFormat="false" ht="15" hidden="false" customHeight="true" outlineLevel="0" collapsed="false">
      <c r="A44" s="67" t="s">
        <v>145</v>
      </c>
      <c r="B44" s="67" t="s">
        <v>224</v>
      </c>
      <c r="C44" s="67" t="s">
        <v>225</v>
      </c>
      <c r="D44" s="68" t="n">
        <v>305.95</v>
      </c>
      <c r="E44" s="69" t="n">
        <f aca="false">D44*12</f>
        <v>3671.4</v>
      </c>
      <c r="F44" s="68" t="n">
        <v>248.89</v>
      </c>
      <c r="G44" s="69" t="n">
        <f aca="false">IF(F44="","",D44-F44)</f>
        <v>57.06</v>
      </c>
      <c r="H44" s="70" t="n">
        <f aca="false">IF(OR(F44="",F44=0),"",D44/F44-1)</f>
        <v>0.229257905098638</v>
      </c>
      <c r="I44" s="66" t="n">
        <f aca="false">ROUND(D44*Begroting!$H$109/Begroting!$B$109,2)</f>
        <v>248.99</v>
      </c>
      <c r="J44" s="70" t="n">
        <f aca="false">IF(OR(F44="",F44=0),"",I44/F44-1)</f>
        <v>0.000401783920607635</v>
      </c>
    </row>
    <row r="45" customFormat="false" ht="15" hidden="false" customHeight="true" outlineLevel="0" collapsed="false">
      <c r="A45" s="34" t="s">
        <v>145</v>
      </c>
      <c r="B45" s="34" t="s">
        <v>226</v>
      </c>
      <c r="C45" s="34" t="s">
        <v>227</v>
      </c>
      <c r="D45" s="64" t="n">
        <v>316.94</v>
      </c>
      <c r="E45" s="65" t="n">
        <f aca="false">D45*12</f>
        <v>3803.28</v>
      </c>
      <c r="F45" s="64" t="n">
        <v>250.49</v>
      </c>
      <c r="G45" s="65" t="n">
        <f aca="false">IF(F45="","",D45-F45)</f>
        <v>66.45</v>
      </c>
      <c r="H45" s="59" t="n">
        <f aca="false">IF(OR(F45="",F45=0),"",D45/F45-1)</f>
        <v>0.265280051099844</v>
      </c>
      <c r="I45" s="66" t="n">
        <f aca="false">ROUND(D45*Begroting!$H$109/Begroting!$B$109,2)</f>
        <v>257.93</v>
      </c>
      <c r="J45" s="59" t="n">
        <f aca="false">IF(OR(F45="",F45=0),"",I45/F45-1)</f>
        <v>0.0297017845023753</v>
      </c>
    </row>
    <row r="46" customFormat="false" ht="15" hidden="false" customHeight="true" outlineLevel="0" collapsed="false">
      <c r="A46" s="67" t="s">
        <v>145</v>
      </c>
      <c r="B46" s="67" t="s">
        <v>228</v>
      </c>
      <c r="C46" s="67" t="s">
        <v>229</v>
      </c>
      <c r="D46" s="68" t="n">
        <v>317.75</v>
      </c>
      <c r="E46" s="69" t="n">
        <f aca="false">D46*12</f>
        <v>3813</v>
      </c>
      <c r="F46" s="68" t="n">
        <v>251.64</v>
      </c>
      <c r="G46" s="69" t="n">
        <f aca="false">IF(F46="","",D46-F46)</f>
        <v>66.11</v>
      </c>
      <c r="H46" s="70" t="n">
        <f aca="false">IF(OR(F46="",F46=0),"",D46/F46-1)</f>
        <v>0.262716579240184</v>
      </c>
      <c r="I46" s="66" t="n">
        <f aca="false">ROUND(D46*Begroting!$H$109/Begroting!$B$109,2)</f>
        <v>258.59</v>
      </c>
      <c r="J46" s="70" t="n">
        <f aca="false">IF(OR(F46="",F46=0),"",I46/F46-1)</f>
        <v>0.0276188205372754</v>
      </c>
    </row>
    <row r="47" customFormat="false" ht="15" hidden="false" customHeight="true" outlineLevel="0" collapsed="false">
      <c r="A47" s="34" t="s">
        <v>145</v>
      </c>
      <c r="B47" s="34" t="s">
        <v>230</v>
      </c>
      <c r="C47" s="34" t="s">
        <v>231</v>
      </c>
      <c r="D47" s="64" t="n">
        <v>306.97</v>
      </c>
      <c r="E47" s="65" t="n">
        <f aca="false">D47*12</f>
        <v>3683.64</v>
      </c>
      <c r="F47" s="64" t="n">
        <v>250.33</v>
      </c>
      <c r="G47" s="65" t="n">
        <f aca="false">IF(F47="","",D47-F47)</f>
        <v>56.64</v>
      </c>
      <c r="H47" s="59" t="n">
        <f aca="false">IF(OR(F47="",F47=0),"",D47/F47-1)</f>
        <v>0.22626133503775</v>
      </c>
      <c r="I47" s="66" t="n">
        <f aca="false">ROUND(D47*Begroting!$H$109/Begroting!$B$109,2)</f>
        <v>249.82</v>
      </c>
      <c r="J47" s="59" t="n">
        <f aca="false">IF(OR(F47="",F47=0),"",I47/F47-1)</f>
        <v>-0.00203731074981028</v>
      </c>
    </row>
    <row r="48" customFormat="false" ht="15" hidden="false" customHeight="true" outlineLevel="0" collapsed="false">
      <c r="A48" s="67" t="s">
        <v>145</v>
      </c>
      <c r="B48" s="67" t="s">
        <v>232</v>
      </c>
      <c r="C48" s="67" t="s">
        <v>233</v>
      </c>
      <c r="D48" s="68" t="n">
        <v>306.19</v>
      </c>
      <c r="E48" s="69" t="n">
        <f aca="false">D48*12</f>
        <v>3674.28</v>
      </c>
      <c r="F48" s="68" t="n">
        <v>246.16</v>
      </c>
      <c r="G48" s="69" t="n">
        <f aca="false">IF(F48="","",D48-F48)</f>
        <v>60.03</v>
      </c>
      <c r="H48" s="70" t="n">
        <f aca="false">IF(OR(F48="",F48=0),"",D48/F48-1)</f>
        <v>0.243865778355541</v>
      </c>
      <c r="I48" s="66" t="n">
        <f aca="false">ROUND(D48*Begroting!$H$109/Begroting!$B$109,2)</f>
        <v>249.18</v>
      </c>
      <c r="J48" s="70" t="n">
        <f aca="false">IF(OR(F48="",F48=0),"",I48/F48-1)</f>
        <v>0.0122684432889177</v>
      </c>
    </row>
    <row r="49" customFormat="false" ht="15" hidden="false" customHeight="true" outlineLevel="0" collapsed="false">
      <c r="A49" s="34" t="s">
        <v>145</v>
      </c>
      <c r="B49" s="34" t="s">
        <v>234</v>
      </c>
      <c r="C49" s="34" t="s">
        <v>235</v>
      </c>
      <c r="D49" s="64" t="n">
        <v>452.53</v>
      </c>
      <c r="E49" s="65" t="n">
        <f aca="false">D49*12</f>
        <v>5430.36</v>
      </c>
      <c r="F49" s="64" t="n">
        <v>359.9</v>
      </c>
      <c r="G49" s="65" t="n">
        <f aca="false">IF(F49="","",D49-F49)</f>
        <v>92.63</v>
      </c>
      <c r="H49" s="59" t="n">
        <f aca="false">IF(OR(F49="",F49=0),"",D49/F49-1)</f>
        <v>0.257377049180328</v>
      </c>
      <c r="I49" s="66" t="n">
        <f aca="false">ROUND(D49*Begroting!$H$109/Begroting!$B$109,2)</f>
        <v>368.28</v>
      </c>
      <c r="J49" s="59" t="n">
        <f aca="false">IF(OR(F49="",F49=0),"",I49/F49-1)</f>
        <v>0.0232842456237843</v>
      </c>
    </row>
    <row r="50" customFormat="false" ht="15" hidden="false" customHeight="true" outlineLevel="0" collapsed="false">
      <c r="A50" s="67" t="s">
        <v>145</v>
      </c>
      <c r="B50" s="67" t="s">
        <v>236</v>
      </c>
      <c r="C50" s="67" t="s">
        <v>237</v>
      </c>
      <c r="D50" s="68" t="n">
        <v>318.6</v>
      </c>
      <c r="E50" s="69" t="n">
        <f aca="false">D50*12</f>
        <v>3823.2</v>
      </c>
      <c r="F50" s="68" t="n">
        <v>250.86</v>
      </c>
      <c r="G50" s="69" t="n">
        <f aca="false">IF(F50="","",D50-F50)</f>
        <v>67.74</v>
      </c>
      <c r="H50" s="70" t="n">
        <f aca="false">IF(OR(F50="",F50=0),"",D50/F50-1)</f>
        <v>0.270031093039943</v>
      </c>
      <c r="I50" s="66" t="n">
        <f aca="false">ROUND(D50*Begroting!$H$109/Begroting!$B$109,2)</f>
        <v>259.28</v>
      </c>
      <c r="J50" s="70" t="n">
        <f aca="false">IF(OR(F50="",F50=0),"",I50/F50-1)</f>
        <v>0.0335645379893166</v>
      </c>
    </row>
    <row r="51" customFormat="false" ht="15" hidden="false" customHeight="true" outlineLevel="0" collapsed="false">
      <c r="A51" s="34" t="s">
        <v>145</v>
      </c>
      <c r="B51" s="34" t="s">
        <v>238</v>
      </c>
      <c r="C51" s="34" t="s">
        <v>239</v>
      </c>
      <c r="D51" s="64" t="n">
        <v>304.77</v>
      </c>
      <c r="E51" s="65" t="n">
        <f aca="false">D51*12</f>
        <v>3657.24</v>
      </c>
      <c r="F51" s="64" t="n">
        <v>244.14</v>
      </c>
      <c r="G51" s="65" t="n">
        <f aca="false">IF(F51="","",D51-F51)</f>
        <v>60.63</v>
      </c>
      <c r="H51" s="59" t="n">
        <f aca="false">IF(OR(F51="",F51=0),"",D51/F51-1)</f>
        <v>0.248341115753256</v>
      </c>
      <c r="I51" s="66" t="n">
        <f aca="false">ROUND(D51*Begroting!$H$109/Begroting!$B$109,2)</f>
        <v>248.03</v>
      </c>
      <c r="J51" s="59" t="n">
        <f aca="false">IF(OR(F51="",F51=0),"",I51/F51-1)</f>
        <v>0.0159334807897109</v>
      </c>
    </row>
    <row r="52" customFormat="false" ht="15" hidden="false" customHeight="true" outlineLevel="0" collapsed="false">
      <c r="A52" s="67" t="s">
        <v>145</v>
      </c>
      <c r="B52" s="67" t="s">
        <v>240</v>
      </c>
      <c r="C52" s="67" t="s">
        <v>241</v>
      </c>
      <c r="D52" s="68" t="n">
        <v>304.16</v>
      </c>
      <c r="E52" s="69" t="n">
        <f aca="false">D52*12</f>
        <v>3649.92</v>
      </c>
      <c r="F52" s="68" t="n">
        <v>243.27</v>
      </c>
      <c r="G52" s="69" t="n">
        <f aca="false">IF(F52="","",D52-F52)</f>
        <v>60.89</v>
      </c>
      <c r="H52" s="70" t="n">
        <f aca="false">IF(OR(F52="",F52=0),"",D52/F52-1)</f>
        <v>0.25029802277305</v>
      </c>
      <c r="I52" s="66" t="n">
        <f aca="false">ROUND(D52*Begroting!$H$109/Begroting!$B$109,2)</f>
        <v>247.53</v>
      </c>
      <c r="J52" s="70" t="n">
        <f aca="false">IF(OR(F52="",F52=0),"",I52/F52-1)</f>
        <v>0.0175114070785547</v>
      </c>
    </row>
    <row r="53" customFormat="false" ht="15" hidden="false" customHeight="true" outlineLevel="0" collapsed="false">
      <c r="A53" s="34" t="s">
        <v>145</v>
      </c>
      <c r="B53" s="34" t="s">
        <v>242</v>
      </c>
      <c r="C53" s="34" t="s">
        <v>243</v>
      </c>
      <c r="D53" s="64" t="n">
        <v>508.42</v>
      </c>
      <c r="E53" s="65" t="n">
        <f aca="false">D53*12</f>
        <v>6101.04</v>
      </c>
      <c r="F53" s="64" t="n">
        <v>369.64</v>
      </c>
      <c r="G53" s="65" t="n">
        <f aca="false">IF(F53="","",D53-F53)</f>
        <v>138.78</v>
      </c>
      <c r="H53" s="59" t="n">
        <f aca="false">IF(OR(F53="",F53=0),"",D53/F53-1)</f>
        <v>0.375446380261877</v>
      </c>
      <c r="I53" s="66" t="n">
        <f aca="false">ROUND(D53*Begroting!$H$109/Begroting!$B$109,2)</f>
        <v>413.76</v>
      </c>
      <c r="J53" s="59" t="n">
        <f aca="false">IF(OR(F53="",F53=0),"",I53/F53-1)</f>
        <v>0.119359376690834</v>
      </c>
    </row>
    <row r="54" customFormat="false" ht="15" hidden="false" customHeight="true" outlineLevel="0" collapsed="false">
      <c r="A54" s="67" t="s">
        <v>145</v>
      </c>
      <c r="B54" s="67" t="s">
        <v>244</v>
      </c>
      <c r="C54" s="67" t="s">
        <v>245</v>
      </c>
      <c r="D54" s="68" t="n">
        <v>452.49</v>
      </c>
      <c r="E54" s="69" t="n">
        <f aca="false">D54*12</f>
        <v>5429.88</v>
      </c>
      <c r="F54" s="68" t="n">
        <v>362.91</v>
      </c>
      <c r="G54" s="69" t="n">
        <f aca="false">IF(F54="","",D54-F54)</f>
        <v>89.58</v>
      </c>
      <c r="H54" s="70" t="n">
        <f aca="false">IF(OR(F54="",F54=0),"",D54/F54-1)</f>
        <v>0.246838059022898</v>
      </c>
      <c r="I54" s="66" t="n">
        <f aca="false">ROUND(D54*Begroting!$H$109/Begroting!$B$109,2)</f>
        <v>368.25</v>
      </c>
      <c r="J54" s="70" t="n">
        <f aca="false">IF(OR(F54="",F54=0),"",I54/F54-1)</f>
        <v>0.0147143919980159</v>
      </c>
    </row>
    <row r="55" customFormat="false" ht="15" hidden="false" customHeight="true" outlineLevel="0" collapsed="false">
      <c r="A55" s="34" t="s">
        <v>145</v>
      </c>
      <c r="B55" s="34" t="s">
        <v>246</v>
      </c>
      <c r="C55" s="34" t="s">
        <v>247</v>
      </c>
      <c r="D55" s="64" t="n">
        <v>305.14</v>
      </c>
      <c r="E55" s="65" t="n">
        <f aca="false">D55*12</f>
        <v>3661.68</v>
      </c>
      <c r="F55" s="64" t="n">
        <v>247.73</v>
      </c>
      <c r="G55" s="65" t="n">
        <f aca="false">IF(F55="","",D55-F55)</f>
        <v>57.41</v>
      </c>
      <c r="H55" s="59" t="n">
        <f aca="false">IF(OR(F55="",F55=0),"",D55/F55-1)</f>
        <v>0.231744237678117</v>
      </c>
      <c r="I55" s="66" t="n">
        <f aca="false">ROUND(D55*Begroting!$H$109/Begroting!$B$109,2)</f>
        <v>248.33</v>
      </c>
      <c r="J55" s="59" t="n">
        <f aca="false">IF(OR(F55="",F55=0),"",I55/F55-1)</f>
        <v>0.00242199168449542</v>
      </c>
    </row>
    <row r="56" customFormat="false" ht="15" hidden="false" customHeight="true" outlineLevel="0" collapsed="false">
      <c r="A56" s="67" t="s">
        <v>145</v>
      </c>
      <c r="B56" s="67" t="s">
        <v>248</v>
      </c>
      <c r="C56" s="67" t="s">
        <v>249</v>
      </c>
      <c r="D56" s="68" t="n">
        <v>305.99</v>
      </c>
      <c r="E56" s="69" t="n">
        <f aca="false">D56*12</f>
        <v>3671.88</v>
      </c>
      <c r="F56" s="68" t="n">
        <v>246.95</v>
      </c>
      <c r="G56" s="69" t="n">
        <f aca="false">IF(F56="","",D56-F56)</f>
        <v>59.04</v>
      </c>
      <c r="H56" s="70" t="n">
        <f aca="false">IF(OR(F56="",F56=0),"",D56/F56-1)</f>
        <v>0.239076736181413</v>
      </c>
      <c r="I56" s="66" t="n">
        <f aca="false">ROUND(D56*Begroting!$H$109/Begroting!$B$109,2)</f>
        <v>249.02</v>
      </c>
      <c r="J56" s="70" t="n">
        <f aca="false">IF(OR(F56="",F56=0),"",I56/F56-1)</f>
        <v>0.0083822636161166</v>
      </c>
    </row>
    <row r="57" customFormat="false" ht="15" hidden="false" customHeight="true" outlineLevel="0" collapsed="false">
      <c r="A57" s="34" t="s">
        <v>145</v>
      </c>
      <c r="B57" s="34" t="s">
        <v>250</v>
      </c>
      <c r="C57" s="34" t="s">
        <v>251</v>
      </c>
      <c r="D57" s="64" t="n">
        <v>462.66</v>
      </c>
      <c r="E57" s="65" t="n">
        <f aca="false">D57*12</f>
        <v>5551.92</v>
      </c>
      <c r="F57" s="64" t="n">
        <v>363.35</v>
      </c>
      <c r="G57" s="65" t="n">
        <f aca="false">IF(F57="","",D57-F57)</f>
        <v>99.31</v>
      </c>
      <c r="H57" s="59" t="n">
        <f aca="false">IF(OR(F57="",F57=0),"",D57/F57-1)</f>
        <v>0.273317737718453</v>
      </c>
      <c r="I57" s="66" t="n">
        <f aca="false">ROUND(D57*Begroting!$H$109/Begroting!$B$109,2)</f>
        <v>376.52</v>
      </c>
      <c r="J57" s="59" t="n">
        <f aca="false">IF(OR(F57="",F57=0),"",I57/F57-1)</f>
        <v>0.0362460437594605</v>
      </c>
    </row>
    <row r="58" customFormat="false" ht="15" hidden="false" customHeight="true" outlineLevel="0" collapsed="false">
      <c r="A58" s="67" t="s">
        <v>145</v>
      </c>
      <c r="B58" s="67" t="s">
        <v>252</v>
      </c>
      <c r="C58" s="67" t="s">
        <v>253</v>
      </c>
      <c r="D58" s="68" t="n">
        <v>306.16</v>
      </c>
      <c r="E58" s="69" t="n">
        <f aca="false">D58*12</f>
        <v>3673.92</v>
      </c>
      <c r="F58" s="68" t="n">
        <v>249.18</v>
      </c>
      <c r="G58" s="69" t="n">
        <f aca="false">IF(F58="","",D58-F58)</f>
        <v>56.98</v>
      </c>
      <c r="H58" s="70" t="n">
        <f aca="false">IF(OR(F58="",F58=0),"",D58/F58-1)</f>
        <v>0.228670037723734</v>
      </c>
      <c r="I58" s="66" t="n">
        <f aca="false">ROUND(D58*Begroting!$H$109/Begroting!$B$109,2)</f>
        <v>249.16</v>
      </c>
      <c r="J58" s="70" t="n">
        <f aca="false">IF(OR(F58="",F58=0),"",I58/F58-1)</f>
        <v>-8.02632635042988E-005</v>
      </c>
    </row>
    <row r="59" customFormat="false" ht="15" hidden="false" customHeight="true" outlineLevel="0" collapsed="false">
      <c r="A59" s="34" t="s">
        <v>145</v>
      </c>
      <c r="B59" s="34" t="s">
        <v>254</v>
      </c>
      <c r="C59" s="34" t="s">
        <v>255</v>
      </c>
      <c r="D59" s="64" t="n">
        <v>302.74</v>
      </c>
      <c r="E59" s="65" t="n">
        <f aca="false">D59*12</f>
        <v>3632.88</v>
      </c>
      <c r="F59" s="64" t="n">
        <v>241.25</v>
      </c>
      <c r="G59" s="65" t="n">
        <f aca="false">IF(F59="","",D59-F59)</f>
        <v>61.49</v>
      </c>
      <c r="H59" s="59" t="n">
        <f aca="false">IF(OR(F59="",F59=0),"",D59/F59-1)</f>
        <v>0.254880829015544</v>
      </c>
      <c r="I59" s="66" t="n">
        <f aca="false">ROUND(D59*Begroting!$H$109/Begroting!$B$109,2)</f>
        <v>246.38</v>
      </c>
      <c r="J59" s="59" t="n">
        <f aca="false">IF(OR(F59="",F59=0),"",I59/F59-1)</f>
        <v>0.0212642487046633</v>
      </c>
    </row>
    <row r="60" customFormat="false" ht="15" hidden="false" customHeight="true" outlineLevel="0" collapsed="false">
      <c r="A60" s="67" t="s">
        <v>145</v>
      </c>
      <c r="B60" s="67" t="s">
        <v>256</v>
      </c>
      <c r="C60" s="67" t="s">
        <v>257</v>
      </c>
      <c r="D60" s="68" t="n">
        <v>301.92</v>
      </c>
      <c r="E60" s="69" t="n">
        <f aca="false">D60*12</f>
        <v>3623.04</v>
      </c>
      <c r="F60" s="68" t="n">
        <v>240.1</v>
      </c>
      <c r="G60" s="69" t="n">
        <f aca="false">IF(F60="","",D60-F60)</f>
        <v>61.82</v>
      </c>
      <c r="H60" s="70" t="n">
        <f aca="false">IF(OR(F60="",F60=0),"",D60/F60-1)</f>
        <v>0.257476051645148</v>
      </c>
      <c r="I60" s="66" t="n">
        <f aca="false">ROUND(D60*Begroting!$H$109/Begroting!$B$109,2)</f>
        <v>245.71</v>
      </c>
      <c r="J60" s="70" t="n">
        <f aca="false">IF(OR(F60="",F60=0),"",I60/F60-1)</f>
        <v>0.0233652644731364</v>
      </c>
    </row>
    <row r="61" customFormat="false" ht="15" hidden="false" customHeight="true" outlineLevel="0" collapsed="false">
      <c r="A61" s="34" t="s">
        <v>145</v>
      </c>
      <c r="B61" s="34" t="s">
        <v>258</v>
      </c>
      <c r="C61" s="34" t="s">
        <v>259</v>
      </c>
      <c r="D61" s="64" t="n">
        <v>369.45</v>
      </c>
      <c r="E61" s="65" t="n">
        <f aca="false">D61*12</f>
        <v>4433.4</v>
      </c>
      <c r="F61" s="64" t="n">
        <v>289.08</v>
      </c>
      <c r="G61" s="65" t="n">
        <f aca="false">IF(F61="","",D61-F61)</f>
        <v>80.37</v>
      </c>
      <c r="H61" s="59" t="n">
        <f aca="false">IF(OR(F61="",F61=0),"",D61/F61-1)</f>
        <v>0.278019925280199</v>
      </c>
      <c r="I61" s="66" t="n">
        <f aca="false">ROUND(D61*Begroting!$H$109/Begroting!$B$109,2)</f>
        <v>300.67</v>
      </c>
      <c r="J61" s="59" t="n">
        <f aca="false">IF(OR(F61="",F61=0),"",I61/F61-1)</f>
        <v>0.0400927079009272</v>
      </c>
    </row>
    <row r="62" customFormat="false" ht="15" hidden="false" customHeight="true" outlineLevel="0" collapsed="false">
      <c r="A62" s="67" t="s">
        <v>145</v>
      </c>
      <c r="B62" s="67" t="s">
        <v>260</v>
      </c>
      <c r="C62" s="67" t="s">
        <v>261</v>
      </c>
      <c r="D62" s="68" t="n">
        <v>305.38</v>
      </c>
      <c r="E62" s="69" t="n">
        <f aca="false">D62*12</f>
        <v>3664.56</v>
      </c>
      <c r="F62" s="68" t="n">
        <v>245.01</v>
      </c>
      <c r="G62" s="69" t="n">
        <f aca="false">IF(F62="","",D62-F62)</f>
        <v>60.37</v>
      </c>
      <c r="H62" s="70" t="n">
        <f aca="false">IF(OR(F62="",F62=0),"",D62/F62-1)</f>
        <v>0.246398106199747</v>
      </c>
      <c r="I62" s="66" t="n">
        <f aca="false">ROUND(D62*Begroting!$H$109/Begroting!$B$109,2)</f>
        <v>248.53</v>
      </c>
      <c r="J62" s="70" t="n">
        <f aca="false">IF(OR(F62="",F62=0),"",I62/F62-1)</f>
        <v>0.0143667605403861</v>
      </c>
    </row>
    <row r="63" customFormat="false" ht="15" hidden="false" customHeight="true" outlineLevel="0" collapsed="false">
      <c r="A63" s="34" t="s">
        <v>145</v>
      </c>
      <c r="B63" s="34" t="s">
        <v>262</v>
      </c>
      <c r="C63" s="34" t="s">
        <v>263</v>
      </c>
      <c r="D63" s="64" t="n">
        <v>305.14</v>
      </c>
      <c r="E63" s="65" t="n">
        <f aca="false">D63*12</f>
        <v>3661.68</v>
      </c>
      <c r="F63" s="64" t="n">
        <v>247.73</v>
      </c>
      <c r="G63" s="65" t="n">
        <f aca="false">IF(F63="","",D63-F63)</f>
        <v>57.41</v>
      </c>
      <c r="H63" s="59" t="n">
        <f aca="false">IF(OR(F63="",F63=0),"",D63/F63-1)</f>
        <v>0.231744237678117</v>
      </c>
      <c r="I63" s="66" t="n">
        <f aca="false">ROUND(D63*Begroting!$H$109/Begroting!$B$109,2)</f>
        <v>248.33</v>
      </c>
      <c r="J63" s="59" t="n">
        <f aca="false">IF(OR(F63="",F63=0),"",I63/F63-1)</f>
        <v>0.00242199168449542</v>
      </c>
    </row>
    <row r="64" customFormat="false" ht="15" hidden="false" customHeight="true" outlineLevel="0" collapsed="false">
      <c r="A64" s="67" t="s">
        <v>145</v>
      </c>
      <c r="B64" s="67" t="s">
        <v>264</v>
      </c>
      <c r="C64" s="67" t="s">
        <v>265</v>
      </c>
      <c r="D64" s="68" t="n">
        <v>303.35</v>
      </c>
      <c r="E64" s="69" t="n">
        <f aca="false">D64*12</f>
        <v>3640.2</v>
      </c>
      <c r="F64" s="68" t="n">
        <v>242.12</v>
      </c>
      <c r="G64" s="69" t="n">
        <f aca="false">IF(F64="","",D64-F64)</f>
        <v>61.23</v>
      </c>
      <c r="H64" s="70" t="n">
        <f aca="false">IF(OR(F64="",F64=0),"",D64/F64-1)</f>
        <v>0.2528911283661</v>
      </c>
      <c r="I64" s="66" t="n">
        <f aca="false">ROUND(D64*Begroting!$H$109/Begroting!$B$109,2)</f>
        <v>246.87</v>
      </c>
      <c r="J64" s="70" t="n">
        <f aca="false">IF(OR(F64="",F64=0),"",I64/F64-1)</f>
        <v>0.0196183710556748</v>
      </c>
    </row>
    <row r="65" customFormat="false" ht="15" hidden="false" customHeight="true" outlineLevel="0" collapsed="false">
      <c r="A65" s="34" t="s">
        <v>145</v>
      </c>
      <c r="B65" s="34" t="s">
        <v>266</v>
      </c>
      <c r="C65" s="34" t="s">
        <v>267</v>
      </c>
      <c r="D65" s="64" t="n">
        <v>337.12</v>
      </c>
      <c r="E65" s="65" t="n">
        <f aca="false">D65*12</f>
        <v>4045.44</v>
      </c>
      <c r="F65" s="64" t="n">
        <v>264.94</v>
      </c>
      <c r="G65" s="65" t="n">
        <f aca="false">IF(F65="","",D65-F65)</f>
        <v>72.18</v>
      </c>
      <c r="H65" s="59" t="n">
        <f aca="false">IF(OR(F65="",F65=0),"",D65/F65-1)</f>
        <v>0.272439042802144</v>
      </c>
      <c r="I65" s="66" t="n">
        <f aca="false">ROUND(D65*Begroting!$H$109/Begroting!$B$109,2)</f>
        <v>274.36</v>
      </c>
      <c r="J65" s="59" t="n">
        <f aca="false">IF(OR(F65="",F65=0),"",I65/F65-1)</f>
        <v>0.0355552200498226</v>
      </c>
    </row>
    <row r="66" customFormat="false" ht="15" hidden="false" customHeight="true" outlineLevel="0" collapsed="false">
      <c r="A66" s="67" t="s">
        <v>145</v>
      </c>
      <c r="B66" s="67" t="s">
        <v>268</v>
      </c>
      <c r="C66" s="67" t="s">
        <v>269</v>
      </c>
      <c r="D66" s="68" t="n">
        <v>370.06</v>
      </c>
      <c r="E66" s="69" t="n">
        <f aca="false">D66*12</f>
        <v>4440.72</v>
      </c>
      <c r="F66" s="68" t="n">
        <v>289.95</v>
      </c>
      <c r="G66" s="69" t="n">
        <f aca="false">IF(F66="","",D66-F66)</f>
        <v>80.11</v>
      </c>
      <c r="H66" s="70" t="n">
        <f aca="false">IF(OR(F66="",F66=0),"",D66/F66-1)</f>
        <v>0.276289015347474</v>
      </c>
      <c r="I66" s="66" t="n">
        <f aca="false">ROUND(D66*Begroting!$H$109/Begroting!$B$109,2)</f>
        <v>301.16</v>
      </c>
      <c r="J66" s="70" t="n">
        <f aca="false">IF(OR(F66="",F66=0),"",I66/F66-1)</f>
        <v>0.038661838247974</v>
      </c>
    </row>
    <row r="67" customFormat="false" ht="15" hidden="false" customHeight="true" outlineLevel="0" collapsed="false">
      <c r="A67" s="34" t="s">
        <v>145</v>
      </c>
      <c r="B67" s="34" t="s">
        <v>270</v>
      </c>
      <c r="C67" s="34" t="s">
        <v>271</v>
      </c>
      <c r="D67" s="64" t="n">
        <v>305.38</v>
      </c>
      <c r="E67" s="65" t="n">
        <f aca="false">D67*12</f>
        <v>3664.56</v>
      </c>
      <c r="F67" s="64" t="n">
        <v>245.01</v>
      </c>
      <c r="G67" s="65" t="n">
        <f aca="false">IF(F67="","",D67-F67)</f>
        <v>60.37</v>
      </c>
      <c r="H67" s="59" t="n">
        <f aca="false">IF(OR(F67="",F67=0),"",D67/F67-1)</f>
        <v>0.246398106199747</v>
      </c>
      <c r="I67" s="66" t="n">
        <f aca="false">ROUND(D67*Begroting!$H$109/Begroting!$B$109,2)</f>
        <v>248.53</v>
      </c>
      <c r="J67" s="59" t="n">
        <f aca="false">IF(OR(F67="",F67=0),"",I67/F67-1)</f>
        <v>0.0143667605403861</v>
      </c>
    </row>
    <row r="68" customFormat="false" ht="15" hidden="false" customHeight="true" outlineLevel="0" collapsed="false">
      <c r="A68" s="71" t="s">
        <v>272</v>
      </c>
      <c r="B68" s="71"/>
      <c r="C68" s="71"/>
      <c r="D68" s="71" t="n">
        <f aca="false">SUM(D5:D67)</f>
        <v>21958.28</v>
      </c>
      <c r="E68" s="71" t="n">
        <f aca="false">SUM(E5:E67)</f>
        <v>263499.36</v>
      </c>
      <c r="F68" s="71" t="n">
        <f aca="false">IF(COUNT(F5:F67)=0,"",SUM(F5:F67))</f>
        <v>17290.32</v>
      </c>
      <c r="G68" s="71" t="n">
        <f aca="false">IF(F68="","",D68-F68)</f>
        <v>4667.96</v>
      </c>
      <c r="H68" s="72" t="n">
        <f aca="false">IF(F68="","",D68/F68-1)</f>
        <v>0.269975338802289</v>
      </c>
      <c r="I68" s="71" t="n">
        <f aca="false">SUM(I5:I67)</f>
        <v>17870.16</v>
      </c>
      <c r="J68" s="72" t="n">
        <f aca="false">I68/F68-1</f>
        <v>0.0335355273933624</v>
      </c>
    </row>
    <row r="69" customFormat="false" ht="15" hidden="false" customHeight="true" outlineLevel="0" collapsed="false">
      <c r="A69" s="25"/>
      <c r="B69" s="25"/>
      <c r="C69" s="25"/>
      <c r="D69" s="25"/>
      <c r="E69" s="25"/>
      <c r="F69" s="25"/>
      <c r="G69" s="25"/>
      <c r="H69" s="50"/>
      <c r="I69" s="25"/>
      <c r="J69" s="50"/>
    </row>
    <row r="70" customFormat="false" ht="15" hidden="false" customHeight="true" outlineLevel="0" collapsed="false">
      <c r="A70" s="18" t="s">
        <v>273</v>
      </c>
      <c r="B70" s="25"/>
      <c r="C70" s="25"/>
      <c r="D70" s="25"/>
      <c r="E70" s="73" t="n">
        <f aca="false">Begroting!B109</f>
        <v>263493</v>
      </c>
      <c r="F70" s="25"/>
      <c r="G70" s="25"/>
      <c r="H70" s="50"/>
      <c r="I70" s="25"/>
      <c r="J70" s="50"/>
    </row>
    <row r="71" customFormat="false" ht="15" hidden="false" customHeight="true" outlineLevel="0" collapsed="false">
      <c r="A71" s="18" t="s">
        <v>274</v>
      </c>
      <c r="B71" s="25"/>
      <c r="C71" s="25"/>
      <c r="D71" s="25"/>
      <c r="E71" s="74" t="n">
        <f aca="false">E68-E70</f>
        <v>6.35999999998603</v>
      </c>
      <c r="F71" s="25"/>
      <c r="G71" s="25"/>
      <c r="H71" s="50"/>
      <c r="I71" s="25"/>
      <c r="J71" s="50"/>
    </row>
    <row r="72" customFormat="false" ht="15" hidden="false" customHeight="true" outlineLevel="0" collapsed="false">
      <c r="A72" s="18" t="s">
        <v>275</v>
      </c>
      <c r="B72" s="25"/>
      <c r="C72" s="25"/>
      <c r="D72" s="25"/>
      <c r="E72" s="75" t="n">
        <f aca="false">Begroting!E109</f>
        <v>0.269942482367332</v>
      </c>
      <c r="F72" s="25"/>
      <c r="G72" s="25"/>
      <c r="H72" s="50"/>
      <c r="I72" s="25"/>
      <c r="J72" s="50"/>
    </row>
  </sheetData>
  <autoFilter ref="A4:J67"/>
  <conditionalFormatting sqref="H5:H67">
    <cfRule type="expression" priority="2" aboveAverage="0" equalAverage="0" bottom="0" percent="0" rank="0" text="" dxfId="0">
      <formula>AND(ISNUMBER($H5),$H5&gt;=0.3)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2026-10-29T14:02:49Z</dcterms:created>
  <dc:creator>openpyxl</dc:creator>
  <dc:description/>
  <dc:language>en-US</dc:language>
  <cp:lastModifiedBy/>
  <dcterms:modified xsi:type="dcterms:W3CDTF">2026-10-29T16:33:23Z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